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checkCompatibility="1"/>
  <mc:AlternateContent xmlns:mc="http://schemas.openxmlformats.org/markup-compatibility/2006">
    <mc:Choice Requires="x15">
      <x15ac:absPath xmlns:x15ac="http://schemas.microsoft.com/office/spreadsheetml/2010/11/ac" url="D:\documentos\2025\licitaciones cat\fais\"/>
    </mc:Choice>
  </mc:AlternateContent>
  <xr:revisionPtr revIDLastSave="0" documentId="13_ncr:1_{2CE08764-924A-449C-8450-D89D76FF237C}" xr6:coauthVersionLast="47" xr6:coauthVersionMax="47" xr10:uidLastSave="{00000000-0000-0000-0000-000000000000}"/>
  <bookViews>
    <workbookView xWindow="-120" yWindow="-120" windowWidth="29040" windowHeight="15840" tabRatio="624" firstSheet="3" activeTab="3" xr2:uid="{00000000-000D-0000-FFFF-FFFF00000000}"/>
  </bookViews>
  <sheets>
    <sheet name="DESGLOSE" sheetId="44" state="hidden" r:id="rId1"/>
    <sheet name="Catálogo de Conceptos " sheetId="39" state="hidden" r:id="rId2"/>
    <sheet name="DESGLOSE 1" sheetId="46" state="hidden" r:id="rId3"/>
    <sheet name="CATALOGO CONCEPTOS" sheetId="48" r:id="rId4"/>
    <sheet name="Hoja1" sheetId="47" state="hidden" r:id="rId5"/>
    <sheet name="Inf. Tec. Alcantarillado" sheetId="45" state="hidden" r:id="rId6"/>
  </sheets>
  <externalReferences>
    <externalReference r:id="rId7"/>
    <externalReference r:id="rId8"/>
  </externalReferences>
  <definedNames>
    <definedName name="\a" localSheetId="3">'CATALOGO CONCEPTOS'!$H$5</definedName>
    <definedName name="\a" localSheetId="1">#REF!</definedName>
    <definedName name="\a" localSheetId="5">#REF!</definedName>
    <definedName name="\a">#REF!</definedName>
    <definedName name="\A_" localSheetId="3">'CATALOGO CONCEPTOS'!$H$5</definedName>
    <definedName name="\A_" localSheetId="1">#REF!</definedName>
    <definedName name="\A_" localSheetId="5">#REF!</definedName>
    <definedName name="\A_">#REF!</definedName>
    <definedName name="\z" localSheetId="3">'CATALOGO CONCEPTOS'!$H$4</definedName>
    <definedName name="\z" localSheetId="1">#REF!</definedName>
    <definedName name="\z" localSheetId="5">#REF!</definedName>
    <definedName name="\z">#REF!</definedName>
    <definedName name="_F" localSheetId="1">'Catálogo de Conceptos '!#REF!</definedName>
    <definedName name="_xlnm._FilterDatabase" localSheetId="3" hidden="1">'CATALOGO CONCEPTOS'!$A$12:$BH$26</definedName>
    <definedName name="_Regression_Int" localSheetId="3" hidden="1">1</definedName>
    <definedName name="_Regression_Int" localSheetId="1" hidden="1">1</definedName>
    <definedName name="_Regression_Int" localSheetId="5" hidden="1">1</definedName>
    <definedName name="ALT" localSheetId="1">#REF!</definedName>
    <definedName name="ALT" localSheetId="5">#REF!</definedName>
    <definedName name="ALT">#REF!</definedName>
    <definedName name="_xlnm.Print_Area" localSheetId="3">'CATALOGO CONCEPTOS'!$A$1:$G$221</definedName>
    <definedName name="_xlnm.Print_Area" localSheetId="1">'Catálogo de Conceptos '!$A$12:$H$342</definedName>
    <definedName name="_xlnm.Print_Area" localSheetId="5">'Inf. Tec. Alcantarillado'!$A$1:$H$44</definedName>
    <definedName name="CASETA" localSheetId="3">#N/A</definedName>
    <definedName name="CASETA" localSheetId="1">#N/A</definedName>
    <definedName name="CASETA" localSheetId="5">#REF!</definedName>
    <definedName name="CASETA">#REF!</definedName>
    <definedName name="Catálogo" localSheetId="1">#REF!</definedName>
    <definedName name="Catálogo" localSheetId="5">#REF!</definedName>
    <definedName name="Catálogo">#REF!</definedName>
    <definedName name="CERCO" localSheetId="3">#N/A</definedName>
    <definedName name="CERCO" localSheetId="1">#N/A</definedName>
    <definedName name="CERCO" localSheetId="5">#REF!</definedName>
    <definedName name="CERCO">#REF!</definedName>
    <definedName name="D">#N/A</definedName>
    <definedName name="DESCARGA" localSheetId="3">#N/A</definedName>
    <definedName name="DESCARGA" localSheetId="1">#N/A</definedName>
    <definedName name="DESCARGA">#N/A</definedName>
    <definedName name="ELECTRIF" localSheetId="3">#N/A</definedName>
    <definedName name="ELECTRIF" localSheetId="1">#N/A</definedName>
    <definedName name="ELECTRIF">#N/A</definedName>
    <definedName name="ES" localSheetId="3">'CATALOGO CONCEPTOS'!$A$1:$B$5</definedName>
    <definedName name="ES" localSheetId="1">#REF!</definedName>
    <definedName name="ES" localSheetId="5">#REF!</definedName>
    <definedName name="ES">#REF!</definedName>
    <definedName name="FI">#N/A</definedName>
    <definedName name="FORMA1" localSheetId="1">#REF!</definedName>
    <definedName name="FORMA1" localSheetId="5">#REF!</definedName>
    <definedName name="FORMA1">#REF!</definedName>
    <definedName name="FORMA11" localSheetId="1">#REF!</definedName>
    <definedName name="FORMA11" localSheetId="5">#REF!</definedName>
    <definedName name="FORMA11">#REF!</definedName>
    <definedName name="FORMA12" localSheetId="1">#REF!</definedName>
    <definedName name="FORMA12" localSheetId="5">#REF!</definedName>
    <definedName name="FORMA12">#REF!</definedName>
    <definedName name="FORMA13" localSheetId="1">#REF!</definedName>
    <definedName name="FORMA13" localSheetId="5">#REF!</definedName>
    <definedName name="FORMA13">#REF!</definedName>
    <definedName name="FORMA14" localSheetId="1">#REF!</definedName>
    <definedName name="FORMA14" localSheetId="5">#REF!</definedName>
    <definedName name="FORMA14">#REF!</definedName>
    <definedName name="FORMA2" localSheetId="1">#REF!</definedName>
    <definedName name="FORMA2" localSheetId="5">#REF!</definedName>
    <definedName name="FORMA2">#REF!</definedName>
    <definedName name="FORMA3" localSheetId="1">#REF!</definedName>
    <definedName name="FORMA3" localSheetId="5">#REF!</definedName>
    <definedName name="FORMA3">#REF!</definedName>
    <definedName name="FORMA4" localSheetId="1">#REF!</definedName>
    <definedName name="FORMA4" localSheetId="5">#REF!</definedName>
    <definedName name="FORMA4">#REF!</definedName>
    <definedName name="FORMA5" localSheetId="1">#REF!</definedName>
    <definedName name="FORMA5" localSheetId="5">#REF!</definedName>
    <definedName name="FORMA5">#REF!</definedName>
    <definedName name="FORMA6">#N/A</definedName>
    <definedName name="FORMA9" localSheetId="1">#REF!</definedName>
    <definedName name="FORMA9" localSheetId="5">#REF!</definedName>
    <definedName name="FORMA9">#REF!</definedName>
    <definedName name="formato" localSheetId="1">[1]REGISTROOBRA!#REF!</definedName>
    <definedName name="formato" localSheetId="5">#REF!</definedName>
    <definedName name="formato">[2]REGISTROOBRA!#REF!</definedName>
    <definedName name="Formato32" localSheetId="1">#REF!</definedName>
    <definedName name="Formato32" localSheetId="5">#REF!</definedName>
    <definedName name="Formato32">#REF!</definedName>
    <definedName name="Imprimir_área_IM" localSheetId="3">'CATALOGO CONCEPTOS'!$A$9:$G$233</definedName>
    <definedName name="Imprimir_área_IM" localSheetId="1">'Catálogo de Conceptos '!$A$12:$H$342</definedName>
    <definedName name="Imprimir_área_IM" localSheetId="5">'Inf. Tec. Alcantarillado'!$A$1:$H$44</definedName>
    <definedName name="Imprimir_área_IM">#REF!</definedName>
    <definedName name="Imprimir_títulos_IM" localSheetId="3">'CATALOGO CONCEPTOS'!$1:$8</definedName>
    <definedName name="Imprimir_títulos_IM" localSheetId="1">'Catálogo de Conceptos '!$A$1:$IV$11</definedName>
    <definedName name="N">#N/A</definedName>
    <definedName name="T">#N/A</definedName>
    <definedName name="TANQUE1" localSheetId="3">#N/A</definedName>
    <definedName name="TANQUE1" localSheetId="1">#N/A</definedName>
    <definedName name="TANQUE1" localSheetId="5">#REF!</definedName>
    <definedName name="TANQUE1">#REF!</definedName>
    <definedName name="TANQUE2" localSheetId="3">#N/A</definedName>
    <definedName name="TANQUE2" localSheetId="1">#N/A</definedName>
    <definedName name="TANQUE2" localSheetId="5">#REF!</definedName>
    <definedName name="TANQUE2">#REF!</definedName>
    <definedName name="_xlnm.Print_Titles" localSheetId="3">'CATALOGO CONCEPTOS'!$1:$8</definedName>
    <definedName name="_xlnm.Print_Titles" localSheetId="1">'Catálogo de Conceptos '!$1:$11</definedName>
    <definedName name="TODO" localSheetId="3">#N/A</definedName>
    <definedName name="TODO" localSheetId="1">#N/A</definedName>
    <definedName name="TODO">#N/A</definedName>
    <definedName name="TOTAL" localSheetId="1">#REF!</definedName>
    <definedName name="TOTAL" localSheetId="5">#REF!</definedName>
    <definedName name="TOTAL">#REF!</definedName>
    <definedName name="z" localSheetId="1">#REF!</definedName>
    <definedName name="z" localSheetId="5">#REF!</definedName>
    <definedName name="z">#REF!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12" i="48" l="1"/>
  <c r="A212" i="48"/>
  <c r="B210" i="48"/>
  <c r="A210" i="48"/>
  <c r="B208" i="48"/>
  <c r="A208" i="48"/>
  <c r="B206" i="48"/>
  <c r="A206" i="48"/>
  <c r="B204" i="48"/>
  <c r="B202" i="48"/>
  <c r="B200" i="48"/>
  <c r="A200" i="48"/>
  <c r="B198" i="48"/>
  <c r="A198" i="48"/>
  <c r="B196" i="48"/>
  <c r="A196" i="48"/>
  <c r="B194" i="48"/>
  <c r="A194" i="48"/>
  <c r="G187" i="48"/>
  <c r="G186" i="48"/>
  <c r="G185" i="48"/>
  <c r="G184" i="48"/>
  <c r="G183" i="48"/>
  <c r="G182" i="48"/>
  <c r="G181" i="48"/>
  <c r="G180" i="48"/>
  <c r="G179" i="48"/>
  <c r="G178" i="48"/>
  <c r="G177" i="48"/>
  <c r="G176" i="48"/>
  <c r="G175" i="48"/>
  <c r="G171" i="48"/>
  <c r="G170" i="48"/>
  <c r="G169" i="48"/>
  <c r="G168" i="48"/>
  <c r="G167" i="48"/>
  <c r="G166" i="48"/>
  <c r="G165" i="48"/>
  <c r="G164" i="48"/>
  <c r="G163" i="48"/>
  <c r="G162" i="48"/>
  <c r="G161" i="48"/>
  <c r="G157" i="48"/>
  <c r="G156" i="48"/>
  <c r="G155" i="48"/>
  <c r="G154" i="48"/>
  <c r="G153" i="48"/>
  <c r="G152" i="48"/>
  <c r="G151" i="48"/>
  <c r="G150" i="48"/>
  <c r="G149" i="48"/>
  <c r="G148" i="48"/>
  <c r="G147" i="48"/>
  <c r="G146" i="48"/>
  <c r="G142" i="48"/>
  <c r="G141" i="48"/>
  <c r="G140" i="48"/>
  <c r="G139" i="48"/>
  <c r="G138" i="48"/>
  <c r="G134" i="48"/>
  <c r="G133" i="48"/>
  <c r="G132" i="48"/>
  <c r="G131" i="48"/>
  <c r="G130" i="48"/>
  <c r="G129" i="48"/>
  <c r="G128" i="48"/>
  <c r="G127" i="48"/>
  <c r="G126" i="48"/>
  <c r="G125" i="48"/>
  <c r="G124" i="48"/>
  <c r="G123" i="48"/>
  <c r="G122" i="48"/>
  <c r="G121" i="48"/>
  <c r="G120" i="48"/>
  <c r="G119" i="48"/>
  <c r="G118" i="48"/>
  <c r="G117" i="48"/>
  <c r="G116" i="48"/>
  <c r="G115" i="48"/>
  <c r="G114" i="48"/>
  <c r="G113" i="48"/>
  <c r="G109" i="48"/>
  <c r="G108" i="48"/>
  <c r="G107" i="48"/>
  <c r="G106" i="48"/>
  <c r="G105" i="48"/>
  <c r="G104" i="48"/>
  <c r="G103" i="48"/>
  <c r="G102" i="48"/>
  <c r="G101" i="48"/>
  <c r="G100" i="48"/>
  <c r="G99" i="48"/>
  <c r="G98" i="48"/>
  <c r="G97" i="48"/>
  <c r="G96" i="48"/>
  <c r="G95" i="48"/>
  <c r="G94" i="48"/>
  <c r="G90" i="48"/>
  <c r="G89" i="48"/>
  <c r="G88" i="48"/>
  <c r="G87" i="48"/>
  <c r="G86" i="48"/>
  <c r="G85" i="48"/>
  <c r="G84" i="48"/>
  <c r="G83" i="48"/>
  <c r="G82" i="48"/>
  <c r="G81" i="48"/>
  <c r="G80" i="48"/>
  <c r="G79" i="48"/>
  <c r="G78" i="48"/>
  <c r="G77" i="48"/>
  <c r="G76" i="48"/>
  <c r="G75" i="48"/>
  <c r="G74" i="48"/>
  <c r="G73" i="48"/>
  <c r="G72" i="48"/>
  <c r="G71" i="48"/>
  <c r="G70" i="48"/>
  <c r="G69" i="48"/>
  <c r="G68" i="48"/>
  <c r="G67" i="48"/>
  <c r="G66" i="48"/>
  <c r="G65" i="48"/>
  <c r="G64" i="48"/>
  <c r="G60" i="48"/>
  <c r="G59" i="48"/>
  <c r="G58" i="48"/>
  <c r="G57" i="48"/>
  <c r="G56" i="48"/>
  <c r="G55" i="48"/>
  <c r="G54" i="48"/>
  <c r="G53" i="48"/>
  <c r="G52" i="48"/>
  <c r="G51" i="48"/>
  <c r="G50" i="48"/>
  <c r="G49" i="48"/>
  <c r="G48" i="48"/>
  <c r="G47" i="48"/>
  <c r="G43" i="48"/>
  <c r="G42" i="48"/>
  <c r="G41" i="48"/>
  <c r="G40" i="48"/>
  <c r="G39" i="48"/>
  <c r="G38" i="48"/>
  <c r="G37" i="48"/>
  <c r="G34" i="48"/>
  <c r="G33" i="48"/>
  <c r="G32" i="48"/>
  <c r="G31" i="48"/>
  <c r="G30" i="48"/>
  <c r="G29" i="48"/>
  <c r="G28" i="48"/>
  <c r="G23" i="48"/>
  <c r="G22" i="48"/>
  <c r="G18" i="48"/>
  <c r="F196" i="48" s="1"/>
  <c r="G196" i="48" s="1"/>
  <c r="G14" i="48"/>
  <c r="G44" i="48" l="1"/>
  <c r="F204" i="48" s="1"/>
  <c r="G204" i="48" s="1"/>
  <c r="G35" i="48"/>
  <c r="F202" i="48" s="1"/>
  <c r="G202" i="48" s="1"/>
  <c r="G188" i="48"/>
  <c r="F212" i="48" s="1"/>
  <c r="G19" i="48"/>
  <c r="G24" i="48"/>
  <c r="F198" i="48" s="1"/>
  <c r="G198" i="48" s="1"/>
  <c r="G91" i="48"/>
  <c r="F206" i="48" s="1"/>
  <c r="G61" i="48"/>
  <c r="D206" i="48" s="1"/>
  <c r="G143" i="48"/>
  <c r="D210" i="48" s="1"/>
  <c r="G158" i="48"/>
  <c r="F210" i="48" s="1"/>
  <c r="G172" i="48"/>
  <c r="D212" i="48" s="1"/>
  <c r="G110" i="48"/>
  <c r="D208" i="48" s="1"/>
  <c r="G135" i="48"/>
  <c r="F208" i="48" s="1"/>
  <c r="F194" i="48"/>
  <c r="G194" i="48" s="1"/>
  <c r="G15" i="48"/>
  <c r="G212" i="48" l="1"/>
  <c r="G206" i="48"/>
  <c r="G208" i="48"/>
  <c r="G210" i="48"/>
  <c r="G216" i="48" l="1"/>
  <c r="G217" i="48" s="1"/>
  <c r="G219" i="48" s="1"/>
  <c r="H337" i="39" l="1"/>
  <c r="H338" i="39" s="1"/>
  <c r="C335" i="39"/>
  <c r="C333" i="39"/>
  <c r="C331" i="39"/>
  <c r="C329" i="39"/>
  <c r="C327" i="39"/>
  <c r="C325" i="39"/>
  <c r="C323" i="39"/>
  <c r="C321" i="39"/>
  <c r="H196" i="39"/>
  <c r="H340" i="39" l="1"/>
  <c r="J39" i="46" l="1"/>
  <c r="J38" i="46"/>
  <c r="G37" i="46"/>
  <c r="J37" i="46" s="1"/>
  <c r="E36" i="46"/>
  <c r="J36" i="46" s="1"/>
  <c r="E35" i="46"/>
  <c r="J35" i="46" s="1"/>
  <c r="E34" i="46"/>
  <c r="G34" i="46" s="1"/>
  <c r="J25" i="46"/>
  <c r="J24" i="46"/>
  <c r="G23" i="46"/>
  <c r="J23" i="46" s="1"/>
  <c r="E22" i="46"/>
  <c r="J22" i="46" s="1"/>
  <c r="E21" i="46"/>
  <c r="J21" i="46" s="1"/>
  <c r="E20" i="46"/>
  <c r="G20" i="46" s="1"/>
  <c r="E6" i="46"/>
  <c r="J6" i="46" s="1"/>
  <c r="J11" i="46"/>
  <c r="J10" i="46"/>
  <c r="G9" i="46"/>
  <c r="J9" i="46" s="1"/>
  <c r="E8" i="46"/>
  <c r="J8" i="46" s="1"/>
  <c r="E7" i="46"/>
  <c r="J7" i="46" s="1"/>
  <c r="J34" i="46" l="1"/>
  <c r="J40" i="46" s="1"/>
  <c r="J42" i="46" s="1"/>
  <c r="G35" i="46"/>
  <c r="G36" i="46"/>
  <c r="J20" i="46"/>
  <c r="J26" i="46" s="1"/>
  <c r="J28" i="46" s="1"/>
  <c r="G22" i="46"/>
  <c r="G21" i="46"/>
  <c r="G7" i="46"/>
  <c r="G8" i="46"/>
  <c r="J12" i="46"/>
  <c r="J14" i="46" s="1"/>
  <c r="G6" i="46"/>
  <c r="D40" i="45" l="1"/>
  <c r="F25" i="45" l="1"/>
  <c r="D28" i="45" s="1"/>
  <c r="F24" i="45"/>
  <c r="D11" i="45" l="1"/>
  <c r="D10" i="45"/>
  <c r="D9" i="45"/>
  <c r="D39" i="45" l="1"/>
  <c r="D129" i="44" l="1"/>
  <c r="D137" i="44"/>
  <c r="D133" i="44"/>
  <c r="C11" i="44"/>
  <c r="D139" i="44" l="1"/>
  <c r="D141" i="44" s="1"/>
  <c r="C116" i="44" l="1"/>
  <c r="D116" i="44" s="1"/>
  <c r="C112" i="44"/>
  <c r="D112" i="44" s="1"/>
  <c r="C108" i="44"/>
  <c r="D108" i="44" s="1"/>
  <c r="B87" i="44"/>
  <c r="C95" i="44"/>
  <c r="D95" i="44" s="1"/>
  <c r="C91" i="44"/>
  <c r="D91" i="44" s="1"/>
  <c r="C74" i="44"/>
  <c r="D74" i="44" s="1"/>
  <c r="C60" i="44"/>
  <c r="D60" i="44" s="1"/>
  <c r="C70" i="44"/>
  <c r="D70" i="44" s="1"/>
  <c r="C66" i="44"/>
  <c r="D66" i="44" s="1"/>
  <c r="C56" i="44"/>
  <c r="D56" i="44" s="1"/>
  <c r="C52" i="44"/>
  <c r="D52" i="44" s="1"/>
  <c r="C48" i="44"/>
  <c r="D48" i="44" s="1"/>
  <c r="C35" i="44"/>
  <c r="D35" i="44" s="1"/>
  <c r="C30" i="44"/>
  <c r="D30" i="44" s="1"/>
  <c r="C25" i="44"/>
  <c r="D25" i="44" s="1"/>
  <c r="D118" i="44" l="1"/>
  <c r="D120" i="44" s="1"/>
  <c r="D37" i="44"/>
  <c r="D39" i="44" s="1"/>
  <c r="D87" i="44"/>
  <c r="D97" i="44" s="1"/>
  <c r="D76" i="44"/>
  <c r="D78" i="44" s="1"/>
  <c r="D99" i="44" l="1"/>
  <c r="D11" i="44" l="1"/>
  <c r="C6" i="44"/>
  <c r="D6" i="44" s="1"/>
  <c r="D14" i="44" l="1"/>
  <c r="D16" i="44" s="1"/>
</calcChain>
</file>

<file path=xl/sharedStrings.xml><?xml version="1.0" encoding="utf-8"?>
<sst xmlns="http://schemas.openxmlformats.org/spreadsheetml/2006/main" count="1101" uniqueCount="418">
  <si>
    <t>SUBTOTAL</t>
  </si>
  <si>
    <t>GOBIERNO DEL ESTADO DE DURANGO</t>
  </si>
  <si>
    <t>MUNICIPIO</t>
  </si>
  <si>
    <t>CLAVE</t>
  </si>
  <si>
    <t>DESCRIPCION DEL CONCEPTO</t>
  </si>
  <si>
    <t>UNIDAD</t>
  </si>
  <si>
    <t>CANTIDAD</t>
  </si>
  <si>
    <t>IMPORTE</t>
  </si>
  <si>
    <t xml:space="preserve"> </t>
  </si>
  <si>
    <t>010 DURANGO</t>
  </si>
  <si>
    <t>SISTEMA</t>
  </si>
  <si>
    <t>COMISIÓN DEL AGUA DEL ESTADO</t>
  </si>
  <si>
    <t xml:space="preserve">RESUMEN </t>
  </si>
  <si>
    <t>TOTAL</t>
  </si>
  <si>
    <t xml:space="preserve">CONCURSO No.     </t>
  </si>
  <si>
    <t xml:space="preserve">OBRA:     </t>
  </si>
  <si>
    <t xml:space="preserve">LOCALIDAD:     </t>
  </si>
  <si>
    <t xml:space="preserve">MUNICIPIO:     </t>
  </si>
  <si>
    <t>C O N C E P T O</t>
  </si>
  <si>
    <t>PRECIO UNITARIO</t>
  </si>
  <si>
    <t>CON LETRA</t>
  </si>
  <si>
    <t>CON NÚMERO</t>
  </si>
  <si>
    <t>SUMA DE ESTA HOJA</t>
  </si>
  <si>
    <t xml:space="preserve">$ </t>
  </si>
  <si>
    <t>ACUMULADO HASTA ESTA HOJA</t>
  </si>
  <si>
    <t>$</t>
  </si>
  <si>
    <t>NOMBRE DE LA EMPRESA O PERSONA FISICA</t>
  </si>
  <si>
    <t>NOMBRE Y FIRMA DEL REPRESENTANTE LEGAL</t>
  </si>
  <si>
    <t xml:space="preserve">OBRA:  </t>
  </si>
  <si>
    <t xml:space="preserve">LOCALIDAD:  </t>
  </si>
  <si>
    <t xml:space="preserve">MUNICIPIO:  </t>
  </si>
  <si>
    <t>IVA 16%</t>
  </si>
  <si>
    <t>PZA</t>
  </si>
  <si>
    <t>1005 01</t>
  </si>
  <si>
    <t>M2</t>
  </si>
  <si>
    <t>M3</t>
  </si>
  <si>
    <t>4030 02</t>
  </si>
  <si>
    <t>4080 02</t>
  </si>
  <si>
    <t>CIMBRA (M2)</t>
  </si>
  <si>
    <t>CONCRETO F´C=150 KG/CM2 (M3)</t>
  </si>
  <si>
    <t>4000 01</t>
  </si>
  <si>
    <t>LIMPIEZA Y TRAZO</t>
  </si>
  <si>
    <t>1000 06</t>
  </si>
  <si>
    <t>DADO (MAMPOSTERIA DE PIEDRA)</t>
  </si>
  <si>
    <t>MORTERO</t>
  </si>
  <si>
    <t>4100 01</t>
  </si>
  <si>
    <t>VARILLA NO.4</t>
  </si>
  <si>
    <t>4090 01</t>
  </si>
  <si>
    <t>ESTRIBOS</t>
  </si>
  <si>
    <t>4090 02</t>
  </si>
  <si>
    <t>CONCRETO F´C=200 KG/CM2</t>
  </si>
  <si>
    <t>4030 04</t>
  </si>
  <si>
    <t>4080 03</t>
  </si>
  <si>
    <t>ZAPATA</t>
  </si>
  <si>
    <t>4080 01</t>
  </si>
  <si>
    <t>ARMEX</t>
  </si>
  <si>
    <t>4080 04</t>
  </si>
  <si>
    <t>VARILLA 3/8</t>
  </si>
  <si>
    <t>BLOCK 12X20X40</t>
  </si>
  <si>
    <t xml:space="preserve">MORTERO 1:5 </t>
  </si>
  <si>
    <t>CONCRETO 150 KG/CM2</t>
  </si>
  <si>
    <t>1.- ENCOFRADO</t>
  </si>
  <si>
    <t>2.-DADO DE CIMENTACIÓN</t>
  </si>
  <si>
    <t xml:space="preserve">3.-CONSTRUCCION DE COLUMNA </t>
  </si>
  <si>
    <t>4.-CASTILLO</t>
  </si>
  <si>
    <t>5.-LOSA</t>
  </si>
  <si>
    <t>6.-MURO DE BLOCK</t>
  </si>
  <si>
    <t>ML</t>
  </si>
  <si>
    <t xml:space="preserve">COMISIÓN DEL AGUA DEL ESTADO </t>
  </si>
  <si>
    <t>INFORMACIÓN TÉCNICA PARA PROYECTOS EN</t>
  </si>
  <si>
    <t xml:space="preserve">    ALCANTARILLADO</t>
  </si>
  <si>
    <t>I.- ANTECEDENTES</t>
  </si>
  <si>
    <t>NOMBRE DEL PROYECTO</t>
  </si>
  <si>
    <t>NOMBRE DE LA LOCALIDAD</t>
  </si>
  <si>
    <t>ESTADO:</t>
  </si>
  <si>
    <t>DISPOSICIÓN ACTUAL DE LAS AGUAS RESIDUALES</t>
  </si>
  <si>
    <t>FOSAS SÉPTICAS</t>
  </si>
  <si>
    <t>SITIO DE DISPOSICIÓN FINAL DE LAS AGUAS NEGRAS</t>
  </si>
  <si>
    <t>NUMERO DE EMISORES</t>
  </si>
  <si>
    <t>COLECTORES</t>
  </si>
  <si>
    <t>SUBCOLECTORES</t>
  </si>
  <si>
    <t>RED DE ATARJEAS</t>
  </si>
  <si>
    <t>APORTACIÓN DE AGUAS RESIDUALES</t>
  </si>
  <si>
    <t>0.75 L.P.S.</t>
  </si>
  <si>
    <t>APORTACIÓN DE AGUAS DE INFILTRACIÓN POR METRO DE CONDUCTO</t>
  </si>
  <si>
    <t>OBRAS Y ESTRUCTURAS CONEXAS A LA RED</t>
  </si>
  <si>
    <t>POZOS DE VISITA</t>
  </si>
  <si>
    <t>LONGITUD DE LOS CONDUCTOS</t>
  </si>
  <si>
    <t>M.L. DE 8" DE DIÁMETRO</t>
  </si>
  <si>
    <t>CANTIDAD DE DESCARGAS DOMICILIARIAS</t>
  </si>
  <si>
    <t>DENSIDAD DE POBLACIÓN EN HABITANTES POR KM. DE RED UTILIZADA:</t>
  </si>
  <si>
    <t>HAB/ML</t>
  </si>
  <si>
    <t>GASTO QUE DEBEN DESALOJAR LOS CONDUCTOS</t>
  </si>
  <si>
    <t>1.05 L.P.S.</t>
  </si>
  <si>
    <t>PLANTA DE TRATAMIENTO</t>
  </si>
  <si>
    <t>SI</t>
  </si>
  <si>
    <t>NO</t>
  </si>
  <si>
    <t>X</t>
  </si>
  <si>
    <t>ESTIMACIÓN DE BOMBEO:</t>
  </si>
  <si>
    <t>EMISOR</t>
  </si>
  <si>
    <t>ORGANISMO OPERADOR</t>
  </si>
  <si>
    <t>II.- CARACTERÍSTICAS DEL PROYECTO</t>
  </si>
  <si>
    <t>RED ATARJEAS (  X  )     COLECTORES (   )     SUBCOLECTORES (  )</t>
  </si>
  <si>
    <t>LONGITUDES</t>
  </si>
  <si>
    <t>M.L.</t>
  </si>
  <si>
    <t>DIÁMETRO Y CARACTERÍSTICAS DE LA TUBERÍA</t>
  </si>
  <si>
    <t>DE P.V.C. PARA ALCANTARILLADO</t>
  </si>
  <si>
    <t>LAGUNAS DE OXIDACIÓN, TANQUES SÉTPICOS</t>
  </si>
  <si>
    <t>TUBERÍA DE 6" Y DE  8" DE DIÁMETRO</t>
  </si>
  <si>
    <t>MANO DE OBRA</t>
  </si>
  <si>
    <t>A005A</t>
  </si>
  <si>
    <t>LIMPIEZA Y TRAZO EN EL ÁREA DE TRABAJO</t>
  </si>
  <si>
    <t>A090A</t>
  </si>
  <si>
    <t>D080</t>
  </si>
  <si>
    <t>D080D</t>
  </si>
  <si>
    <t>P.G.</t>
  </si>
  <si>
    <t>MATERIALES</t>
  </si>
  <si>
    <t>D030</t>
  </si>
  <si>
    <t>D030D</t>
  </si>
  <si>
    <t>DE F'C=200 KG/CM2</t>
  </si>
  <si>
    <t>D090</t>
  </si>
  <si>
    <t>KG</t>
  </si>
  <si>
    <t>D080B</t>
  </si>
  <si>
    <t>D030B</t>
  </si>
  <si>
    <t>DE F'C=150 KG/CM2</t>
  </si>
  <si>
    <t>D000</t>
  </si>
  <si>
    <t>SUMINISTRO Y COLOCACIÓN DE ACERO DE REFUERZO EN ESTRUCTURAS, INCLUYE SUMINISTRO EN LA BODEGA DE LA OBRA, DESPERDICIOS, ALAMBRE DE AMARRE, HABILITACIÓN Y COLOCACIÓN</t>
  </si>
  <si>
    <t>A401B</t>
  </si>
  <si>
    <t>B160</t>
  </si>
  <si>
    <t>B170</t>
  </si>
  <si>
    <t>SUMINISTRO DE EMPAQUES DE NEOPRENO</t>
  </si>
  <si>
    <t>H022</t>
  </si>
  <si>
    <t>VÁLVULA DE NO RETORNO (CHECK) (125 PSI) PUESTA EN OBRA…</t>
  </si>
  <si>
    <t>H023</t>
  </si>
  <si>
    <t>CASETA DE CLORACIÓN</t>
  </si>
  <si>
    <t>EXCAVACIÓN DE 0.00 A 2.00 METROS DE PROFUNDIDAD</t>
  </si>
  <si>
    <t>APLANADO CON MORTERO CEMENTO-ARENA 1:5 DE 1.50 CM DE ESPESOR</t>
  </si>
  <si>
    <t>ENLADRILLADO, JUNTEADO CON MORTERO CEMENTO-ARENA 1:5</t>
  </si>
  <si>
    <t>D090A</t>
  </si>
  <si>
    <t>SUMINISTRO Y COLOCACIÓN DE ACERO DE REFUERZO</t>
  </si>
  <si>
    <t>VINILICA EN INTERIORES Y EXTERIORES (TRES MANOS)</t>
  </si>
  <si>
    <t>PG</t>
  </si>
  <si>
    <t>PISO DE CONCRETO SIMPLE DE 8 CM DE ESPESOR TOTAL</t>
  </si>
  <si>
    <t>SALIDA PARA CENTRO DE LUZ O CONTACTO…</t>
  </si>
  <si>
    <t>D302A</t>
  </si>
  <si>
    <t>A050</t>
  </si>
  <si>
    <t>A050A</t>
  </si>
  <si>
    <t>A030</t>
  </si>
  <si>
    <t>A030A</t>
  </si>
  <si>
    <t>A100</t>
  </si>
  <si>
    <t>A130</t>
  </si>
  <si>
    <t>A130A</t>
  </si>
  <si>
    <t>CON MATERIAL PRODUCTO DE LA EXCAVACIÓN</t>
  </si>
  <si>
    <t>A131</t>
  </si>
  <si>
    <t>A131A</t>
  </si>
  <si>
    <t>B240</t>
  </si>
  <si>
    <t>CAJA</t>
  </si>
  <si>
    <t>B243</t>
  </si>
  <si>
    <t>B243B</t>
  </si>
  <si>
    <t>SENCILLO 1.10 M CON CANAL DE 100 MM (4")</t>
  </si>
  <si>
    <t>B244</t>
  </si>
  <si>
    <t>B244C</t>
  </si>
  <si>
    <t>H005</t>
  </si>
  <si>
    <t>SUMINISTRO DE TORNILLOS CON CABEZA Y TUERCA HEXAGONAL, PUESTOS EN EL ALMACEN DE LA OBRA</t>
  </si>
  <si>
    <t>L</t>
  </si>
  <si>
    <t>A</t>
  </si>
  <si>
    <t>H</t>
  </si>
  <si>
    <t>SUB</t>
  </si>
  <si>
    <t>U</t>
  </si>
  <si>
    <t>EXCAVACION</t>
  </si>
  <si>
    <t>1010 02</t>
  </si>
  <si>
    <t>CIMBRA</t>
  </si>
  <si>
    <t>CEMENTO</t>
  </si>
  <si>
    <t>VARILLA</t>
  </si>
  <si>
    <t>ABRAZADERA</t>
  </si>
  <si>
    <t>ANCLAS</t>
  </si>
  <si>
    <t>FABRICACION DE ATRAQUES DE CONCRETO 0.25 x 0.25 x 1.00</t>
  </si>
  <si>
    <t>FABRICACION DE ATRAQUES DE CONCRETO 0.30 x0.30 x0.30</t>
  </si>
  <si>
    <t>FABRICACION DE ATRAQUES DE CONCRETO 0.50 x0.50 x0.50</t>
  </si>
  <si>
    <t>FRANCISCO I MADERO</t>
  </si>
  <si>
    <t>PANUCO DE CORONADO</t>
  </si>
  <si>
    <t>EQUIPAMIENTO DE POZO</t>
  </si>
  <si>
    <t>S/C-1</t>
  </si>
  <si>
    <t>SUMINISTRO E INSTALACIÓN DE EQUIPO DE BOMBEO (CON BOMBA SUMERGIBLE) ACCIONADO POR ENERGÍA ELÉCTRICA CAPAZ DE PROPORCONAR UN GASTO DE 10 LITROS POR SEGUNDO, MEDIDOS EN LA LLEGADA DEL TANQUE DE REGULARIZACIÓN, VENCER UNA CARGA DINÁMICA DE 90 METROS.  INCLUYE 75 METROS DE COLUMNA CON TUBERÍA DE FIERRO GALVANIZADO DE 2" DE DIÁMETRO CEDULA 40 CON COPLE, CABLE SUMERGIBLE TRES HILOS THW, INVERSOR-ARRANCADOR, TUBERÍA CONDUIT PG 3/4" DE DIÁMETRO, BASE DE DESCARGA Y TODOS LOS ACCESORIOS NECESARIOS PARA LA PROTECCIÓN, INSTALACIÓN Y CORRECTO FUNCIONAMIENTO DEL EQUIPO.</t>
  </si>
  <si>
    <t>SUBESTACIÓN ELÉCTRICA DE POZO</t>
  </si>
  <si>
    <t>IUB1</t>
  </si>
  <si>
    <t>SUMINISTRO, INSTALACIÓN Y PRUEBA DE SUBESTACIÓN ELÉCTRICA COMPLETA, DE 30 KVA CON UNA RELACIÓN DE TRANSFORMACIÓN 34,500 KV-440/220 VOLTS TIPO OA,. INCLUYE TRANSFORMADOR, ESTRUCTURA TIPO 1TR3B PARA 34,500 V., POSTES DE CONCRETO, CUCHILLAS, APARTARRAYOS, HERRAJES, BAJANTE DE TIERRA , MUFA, BASE PARA MEDIDOR, INTERRUPTOR TERMOGENICO, CONEXIONES Y TODO LO NECESARIO PARA SU CORRECTO FUNCIONAMIENTO.</t>
  </si>
  <si>
    <t xml:space="preserve">P.G. </t>
  </si>
  <si>
    <t>ELECTRIFICACIÓN DE POZO</t>
  </si>
  <si>
    <t>IUA1</t>
  </si>
  <si>
    <t>LÍNEA DE TRANSMISIÓN DE ENERGÍA ELÉCTRICA AISLADO A 34,500 VOLTS.  INCLUYE CUARTO HILO, PROYECTO, PLANOS Y LIBRANZA ANTE C.F.E.</t>
  </si>
  <si>
    <t>KM</t>
  </si>
  <si>
    <t>IUA2</t>
  </si>
  <si>
    <t>DERIVACIÓN DE LA LÍNEA DE TRANSMISIÓN ELÉCTRICA DE DISTRIBUCIÓN PARA CONEXIÓN DE SUBESTACIÓN ELÉCTRICA AISLADA EN 34.5 KV. .  INCLUYE ACOMETIDA EN ALTA TENSIÓN, POSTE Y EQUIPOS DE CONTROL, ACCESORIOS Y HERRAJES, MATERIALES Y MANO DE OBRA.</t>
  </si>
  <si>
    <t>IUB4</t>
  </si>
  <si>
    <t xml:space="preserve">CONEXIÓN EN BAJA TENSIÓN, TRÁMITE ANTE C.F.E. PARA AUTORIZACIÓN DE CONTROL DE SUMINISTRO.  INCLUYE PLANOS DE CONSTRUCCIÓN, TRAMITE Y PAGO PARA UNIDAD DE VERIFICACIÓN, TRAMITE Y ENTREGA DE DOCUMENTACIÓN PARA COLOCACIÓN DEL MEDIDOR. </t>
  </si>
  <si>
    <t>ELECTRIFICACIÓN DE POZO ENERGIA SOLAR</t>
  </si>
  <si>
    <t>TORNILLO GALVANIZADO GRADO 5 DE  3/4”X1 1/2”, ARANDELA GALVANIZADA DE PRESION 7/8”, RONDANA PLANA GALVANIZADA 1 1/4”, TUERCA GALVANIZADA EXAGONAL 3/4”</t>
  </si>
  <si>
    <t>PERNO DE ANCLAJE DE HIERRO GALVANIZADO GRADO 2 DE 2" X 1/2</t>
  </si>
  <si>
    <t>BASE DE ACERO DE 25 X 25 CM X 20 CM</t>
  </si>
  <si>
    <t xml:space="preserve">CANAL U DE ALUMINIO DE 6 M, 3 MM  DE ESPESOR </t>
  </si>
  <si>
    <t>ANGULO DE ALUMINIO DE 4 M, 7 MM DE ESPESOR</t>
  </si>
  <si>
    <t>ESTRUCTURA</t>
  </si>
  <si>
    <t>FTV 1</t>
  </si>
  <si>
    <t>SUMINISTRO E INSTALACION DE PANEL SOLAR FOTOVOLTAICO DE 550  W MONO 144 CELL.</t>
  </si>
  <si>
    <t>FTV 2</t>
  </si>
  <si>
    <t>SUMINISTRO  E INSTALACION DE INVERSOR F- DRIVE SOLAR 2418 MP PARA SIST. SOLAR FOTOVOLTAICO AISLADO EN GABINETE 150X55X105 CM. TIPO INTERPERIE.</t>
  </si>
  <si>
    <t>FTV 4</t>
  </si>
  <si>
    <t>SUMINISTRO E INSTALACION DE CABLE USO FOTOVOLTAICO INTEMPERIE MC4 CAL. 10, INCLUYE CONECTORES HEMBRA Y MACHO.</t>
  </si>
  <si>
    <t>FTV 5</t>
  </si>
  <si>
    <t>SUMINISTRO E INSTALACION DE APARTARRAYOS TRIFASICO FRANKLIN 600 V.</t>
  </si>
  <si>
    <t>FTV 6</t>
  </si>
  <si>
    <t>SUMINISTRO E INSTALACION DE SUPRESOR DE PICOS 3H, 1000 VCD.</t>
  </si>
  <si>
    <t>FTV 7</t>
  </si>
  <si>
    <t>SUMINISTRO E INSTALACION DE INTERRUPTOR TERMOMAGNETICO 30 A. 480  V. CON ZAPATAS</t>
  </si>
  <si>
    <t>FTV 8</t>
  </si>
  <si>
    <t>SUMINISTRO E INSTALACION DE INTERCONEXION DEL SISTEMA FOTOV. A LA BOMBA., INCLUYE CABLE THW NO. 8, TUBERIA CONDUIT, TUBERIA PAD, REGISTRO DE CONCRETO PREFABRICADO EN PISO 40X40X40 CM. CON TAPA ETC.</t>
  </si>
  <si>
    <t>LOTE</t>
  </si>
  <si>
    <t>DESCARGA HIDRÁULICA 150 MM (6") DE DIÁMETRO</t>
  </si>
  <si>
    <t>EXCAVACIÓN A MANO PARA DESPLANTE DE ESTRUCTURAS, EN MATERIAL "A Y/O B", EN SECO, CON AFLOJE Y EXTRACCIÓN DEL MATERIAL, AMACICE O LIMPIEZA DE PLANTILLA Y TALUDES, REMOCIÓN, ACARREO HASTA 10 METROS DENTRO DE LA MISMA Y TRASPALEOS VERTICALES PARA SU EXTRACCIÓN.</t>
  </si>
  <si>
    <t>CIMBRA DE MADERA PARA ACABADOS NO APARENTES.  INCLUYE: FLETES Y MANIOBRAS LOCALES DEL MATERIAL, FABRICACIÓN, CIMBRADO, DESCIMBRADO Y TERMINADO DEL ÁREA COLADA.</t>
  </si>
  <si>
    <t>D080E</t>
  </si>
  <si>
    <t>MUROS HASTA 3.00 METROS DE ALTURA</t>
  </si>
  <si>
    <t>Y023A</t>
  </si>
  <si>
    <t>SUMINISTRO E INSTALACIÓN DE ABRAZADERAS DE SOLERA CON ESPESOR DE 1/4" (0.635 CM) Y 3" (7.62 CM) DE ANCHO.</t>
  </si>
  <si>
    <t>Y024A</t>
  </si>
  <si>
    <t>SUMINISTRO E INSTALACIÓN DE ANCLAS DE 5/8" (15.9) MM DE DIÁMETRO CON UNA LONGITUD DE 0.50 METROS.</t>
  </si>
  <si>
    <t>INSTALACIÓN DE VÁLVULAS DE SECCIONAMIENTO, INCLUYE LIMPIEZA E INSTALACIÓN DE LA PIEZA, ASÍ COMO PRUEBA HIDROSTÁTICA (JUNTO CON TUBERÍA)</t>
  </si>
  <si>
    <t>B160F</t>
  </si>
  <si>
    <t>DE 152 MM (6") DE DIÁMETRO</t>
  </si>
  <si>
    <t>INSTALACIÓN DE VÁLVULAS CHECK, INCLUYE LIMPIEZA E INSTALACIÓN DE LAS PIEZAS, ASÍ COMO PRUEBA HIDROSTÁTICA (JUNTO CON TUBERÍA)</t>
  </si>
  <si>
    <t>B171B</t>
  </si>
  <si>
    <t>B060</t>
  </si>
  <si>
    <t>INSTALACIÓN, JUNTEO DE TUBERÍA DE ACERO SOLDADA, TIPO API "8" 0 X-42.  INCLUYE CARGA DE ALMACEN A VEHICULO, ACARREO AL SITIO DE COLOCACIÓN, DESCARGA, DISTRIBUCIÓN, DOBLADO, LIMPIEZA INTERIOR, REBISELADO, ALINEADO, SOLDADURA A TOPE DE TUBO, PREPARACIÓN DE UNIONES SOLDADAS, BAJADO A LA ZANJA, LLENADO, LIMPIEZA INTERIOR, VACIADO.</t>
  </si>
  <si>
    <t>B060A</t>
  </si>
  <si>
    <t>DE 6" DE DIÁMETRO Y 6.35 MM DE ESPESOR</t>
  </si>
  <si>
    <t>FABRICACIÓN Y COLADO DE CONCRETO SIMPLE, VIBRADO Y CURADO CON MEMBRANA.  INCLUYE OBTENCIÓN DE ARENAS, GRAVAS, CRIBADO, ACARREOS, DESCARGA,  ALMACENAMIENTO DEL CEMENTO, FABRICACIÓN DEL CONCRETO Y COLOCACIÓN.</t>
  </si>
  <si>
    <t>H018</t>
  </si>
  <si>
    <t>H018 03</t>
  </si>
  <si>
    <t>DE 19 MM X 89 MM (3/4" X 3 1/2")</t>
  </si>
  <si>
    <t xml:space="preserve">H020 </t>
  </si>
  <si>
    <t>H020 05</t>
  </si>
  <si>
    <t>DE 152 MM ( 6" ) DE DIAMETRO</t>
  </si>
  <si>
    <t>PZA.</t>
  </si>
  <si>
    <t>H021</t>
  </si>
  <si>
    <t>SUMINISTRO DE JUNTAS GIBAULT COMPLETAS, PUESTAS EN EL ALMACEN DE LA OBRA</t>
  </si>
  <si>
    <t>H021 05</t>
  </si>
  <si>
    <t>SUMINISTRO DE VÁLVULAS ELIMINADORAS DE AIRE (150 PSI) CUERPO DE HIERRO GRIS ASTM-A 126 GRADO B FLOTADOR ACERO INOXIDABLE ASTM A240 Y PINTURA EPÓXICA, L.A.B. EN EL ALMACEN DE LA OBRA…</t>
  </si>
  <si>
    <t>H022 01</t>
  </si>
  <si>
    <t>CON ORIFICIO DE VENTEO DE 1/16" DE 1/2" DE DIÁMETRO</t>
  </si>
  <si>
    <t>H035</t>
  </si>
  <si>
    <t>VÁLVULAS DE COMPUERTA VÁSTAGO FIJO DE (125 PSI) PUESTA EN OBRA</t>
  </si>
  <si>
    <t>H035 05</t>
  </si>
  <si>
    <t>H036</t>
  </si>
  <si>
    <t>H036 05</t>
  </si>
  <si>
    <t>H038</t>
  </si>
  <si>
    <t>SUMINISTRO E INSTALACIÓN DE MEDIDORES TIPO PALETA COMPLETOS, MODELO MLFST-MP, L.A.B. EN OBRA…</t>
  </si>
  <si>
    <t>H038 04</t>
  </si>
  <si>
    <t>DE 6" DE DIAMETRO.</t>
  </si>
  <si>
    <t>SUMINISTRO E INSTALACIÓN DE MANÓMETRO. L.A.B. EN OBRA</t>
  </si>
  <si>
    <t>G025</t>
  </si>
  <si>
    <t>PIEZAS ESPECIALES DE ACERO, SUMINISTRO,  FABRICACIÓN E INSTALACIÓN</t>
  </si>
  <si>
    <t>G025A</t>
  </si>
  <si>
    <t>CODO DE 90° DE 6" DE DIÁMETRO</t>
  </si>
  <si>
    <t>G025B</t>
  </si>
  <si>
    <t>CODO DE 45° DE 6" DE DIÁMETRO</t>
  </si>
  <si>
    <t>G025C</t>
  </si>
  <si>
    <t>TEE DE 6" DE DIÁMETRO</t>
  </si>
  <si>
    <t>G025D</t>
  </si>
  <si>
    <t>TAPÓN PARA BRIDA DE ACERO DE 6" DE DIÁMETRO</t>
  </si>
  <si>
    <t>G026</t>
  </si>
  <si>
    <t>BRIDAS DE ACERO, SUMINISTRO,  FABRICACIÓN E INSTALACIÓN DE 6" DE DIÁMETRO.</t>
  </si>
  <si>
    <t>H069</t>
  </si>
  <si>
    <t>SUMINISTRO DE TUBERÍA DE ACERO NORMA ASTM A-53, ACERO AL CARBÓN, ESTREMOS BISELADO L.A.B. EN OBRA…</t>
  </si>
  <si>
    <t>H069 04</t>
  </si>
  <si>
    <t>6" DE DIAMETRO ESPESOR 6.35 MM</t>
  </si>
  <si>
    <t>PLANTILLA APISONADA AL 85% PROCTOR EN ZANJAS, INCLUYE SELECCIÓN DEL MATERIAL "A Y/O B" PRODUCTO DE LA EXCAVACIÓN, COLOCACIÓN DE LA PLANTILLA Y CONSTRUCCIÓN DEL APOYO SEMICIRCULAR, PARA PERMITIR LA CORRECTA COLOCACIÓN DE LA TUBERÍA</t>
  </si>
  <si>
    <t>MAMPOSTERÍA DE TERCERA UTILIZANDO PIEDRA DE PEPENA, CON PARAMENTOS ROSTREADOS JUNTEADA CON MORTERO CEMENTO-ARENA.  INCLUYE OBTENCIÓN, SELECCIÓN, ACARREOS, CRIBADO DE ARENA, DESCARGA,  ALMACENAMIENTO DEL CEMENTO, FABRICACIÓN DE MORTERO, ELABORACIÓN DE MAMPOSTERÍA Y TERMINADO DEL MURO.</t>
  </si>
  <si>
    <t>D000A</t>
  </si>
  <si>
    <t>MURO DE MAMPOSTERÍA JUNTEADO CON MORTERO CEMENTO-ARENA 1:5</t>
  </si>
  <si>
    <t>RELLENO DE ZANJAS CON MATERIALES "A Y/O B".  INCLUYE SELECCIÓN Y VOLTEO DEL MATERIAL</t>
  </si>
  <si>
    <t>A VOLTEO CON MATERIAL PRODUCTO DE LA EXCAVACIÓN, CON PALA DE MANO</t>
  </si>
  <si>
    <t>D020</t>
  </si>
  <si>
    <t>MUROS DE TABIQUE ROJO RECOCIDO, HASTA 6.00 METROS DE ALTURA, JUNTEADO CON MORTERO CEMENTO-ARENA 1:5.  INCLUYE ACARREOS, DESCARGA, ALMACENAMIENTO DEL CEMENTO, FABRICACIÓN DE MORTERO, ASENTADO DEL TABIQUE Y TERMINADO DEL MURO.</t>
  </si>
  <si>
    <t>D020A</t>
  </si>
  <si>
    <t>DE 14 CMS DE ESPESOR</t>
  </si>
  <si>
    <t>EN DALAS, CASTILLOS Y CERRAMIENTOS</t>
  </si>
  <si>
    <t>LOSAS CON ALTURA DE OBRA FALSA HASTA 3.60 METROS DE ALTURA</t>
  </si>
  <si>
    <t>D130</t>
  </si>
  <si>
    <t>ACABADOS DE AZOTEAS, CON TODOS LOS MATERIALES Y MANO DE OBRA…</t>
  </si>
  <si>
    <t>D130A</t>
  </si>
  <si>
    <t>D092A</t>
  </si>
  <si>
    <t>SUMINISTRO E INSTALACION DE ARMEX DE 15X15 CM</t>
  </si>
  <si>
    <t>D100</t>
  </si>
  <si>
    <t>APLANADOS Y EMBOQUILLADOS, CON TODOS LOS MATERIALES Y MANO DE OBRA.  INCLUYE OBTENCIÓN, CRIBADO DE ARENA, DESCARGA, ACARREO, ALMACENAMIENTO DEL CEMENTO Y CALHIDRA, FABRICACIÓN DE MORTERO, COLOCACIÓN DEL APLANADO Y TERMINADO DE LA SUPERFICIE.</t>
  </si>
  <si>
    <t>D100A</t>
  </si>
  <si>
    <t>G001</t>
  </si>
  <si>
    <t>SUMINISTRO E INSTALACIÓN DE PUERTAS.  INCLUYE MATERIALES EN OBRA, FLETES, MANIOBRAS LOCALES, HABILITACIÓN INCLUYENDO SOLDADURA, BISAGRAS, PINTURA ANTICORROSIVA, INSTALACIÓN Y AMACICE CON MORTERO NECESARIO.</t>
  </si>
  <si>
    <t>G001A</t>
  </si>
  <si>
    <t>DE HERRERÍA ESTRUCTURAL, PERFILES Z, T Y L TAMBOR DOBLE DE LÁMINA Nº 18</t>
  </si>
  <si>
    <t>G002</t>
  </si>
  <si>
    <t>SUMINISTRO E INSTALACIÓN DE VENTANAS.  INCLUYE MATERIALES EN OBRA, FLETES, MANIOBRAS LOCALES, HABILITACIÓN INCLUYENDO SOLDADURA, PINTURA ANTICORROSIVA, INSTALACIÓN Y AMACICE CON MORTERO NECESARIO.</t>
  </si>
  <si>
    <t>G002A</t>
  </si>
  <si>
    <t>DE HERRERÍA ESTRUCTURAL, PERFILES Z, T Y L</t>
  </si>
  <si>
    <t>G003</t>
  </si>
  <si>
    <t>VIDRIERÍA, INCLUYE SUMINISTRO DE MATERIALES EN OBRA, FLETES Y MANIOBRAS LOCALES, INSTALACIÓN, AJUSTE Y LIMPIEZA</t>
  </si>
  <si>
    <t>G003C</t>
  </si>
  <si>
    <t>SUMINISTRO Y COLOCACIÓN DE VIDRIO SENCILLO 2 MM.</t>
  </si>
  <si>
    <t>G004</t>
  </si>
  <si>
    <t>SUMINISTRO Y COLOCACIÓN DE PINTURA…</t>
  </si>
  <si>
    <t>G004A</t>
  </si>
  <si>
    <t>G004C</t>
  </si>
  <si>
    <t>ESMALTE EN HERRERÍA</t>
  </si>
  <si>
    <t>G004D</t>
  </si>
  <si>
    <t xml:space="preserve">PINTURA DE LOGOTIPO </t>
  </si>
  <si>
    <t>D110</t>
  </si>
  <si>
    <t>PISOS, LAMBRINES Y ZOCLOS, CON TODOS LOS MATERIALES Y MANO DE OBRA.  INCLUYE SUMINISTRO DE MATERIALES EN OBRA, OBTENCIÓN Y CERNIDO DE ARENA, ACARREOS, DESCARGA, ALMACENAJE DEL CEMENTO, FABRICACIÓN DEL MORTERO, COLOCACIÓN DEL PISO, LAMBRINES O VAGUETAS.</t>
  </si>
  <si>
    <t>D110G</t>
  </si>
  <si>
    <t>E010</t>
  </si>
  <si>
    <t>E010C</t>
  </si>
  <si>
    <t>SALIDA PARA CENTRO DE LUZ O CONTACTO CON SALIDA , TUBO CONDUIT 3/4" DE DIÁMETRO DE LÁMINA NEGRA ESMALTADA, PARED DELGADA PARA  APAGADOR DE ESCALERA.</t>
  </si>
  <si>
    <t>SAL</t>
  </si>
  <si>
    <t>H093 04</t>
  </si>
  <si>
    <t>SUMINISTRO E INSTALACIÓN DE EQUIPO DE CLORACIÓN DE HIPOCLORITO DE CALCIO A BASE DE PULSACIONES MAGNÉTICAS CON EQUIPO DE DESINFECCIÓN DE 1 A 5 LPS Y VENCER UNA CARCA DINÁMICA TOTAL DE 10 KG.  INCLUYE FLETES Y MANIOBRAS LOCALES, ASÍ COMO UNA CUBETA DE TABLETAS DE HIPOCLORITO DE CALCIO.</t>
  </si>
  <si>
    <t>MURO PERIMETRAL</t>
  </si>
  <si>
    <t>EXCAVACIÓN CON MAQUINA PARA DESPLANTE DE ESTRUCTURAS, EN MATERIAL "A Y/O B", EN SECO, CON AFLOJE Y EXTRACCIÓN DEL MATERIAL, AMACICE O LIMPIEZA DE PLANTILLA Y TALUDES, REMOCIÓN, ACARREO A 10 METROS DENTRO DEL EJE DE LA MISMA Y CONSERVACIÓN DE LA EXCAVACIÓN.</t>
  </si>
  <si>
    <t>DE 0 A 6.00 METROS DE PROFUNDIDAD</t>
  </si>
  <si>
    <t>D026</t>
  </si>
  <si>
    <t>MURO DE BLOCK DE CONCRETO 15 X 20 X 40 CM HASTA 4.00 METROS DE ALTURA, JUNTEADO CON MORTERO CEMENTO-ARENA 1:5.  INCLUYE ACARREOS, ALMACENAMIENTO DEL CEMENTO, FABRICACIÓN DEL MORTERO, ASENTADO DEL BLOCK Y TERMINADO DEL MURO</t>
  </si>
  <si>
    <t>D035</t>
  </si>
  <si>
    <t>CONCRETO CICLÓPEO EN CIMENTACIONES</t>
  </si>
  <si>
    <t>D030A</t>
  </si>
  <si>
    <t>DE F'C=100 KG/CM2 (PLANTILLA)</t>
  </si>
  <si>
    <t>D090B</t>
  </si>
  <si>
    <t>SUMINISTRO Y COLOCACIÓN DE ACERO DE REFUERZO DE 1/4" DE DIÁMETRO (ALAMBRÓN)</t>
  </si>
  <si>
    <t>D100B</t>
  </si>
  <si>
    <t>APLANADO CON MORTERO CEMENTO-ARENA 1:3 DE 1.50 CM DE ESPESOR</t>
  </si>
  <si>
    <t>S/C-2</t>
  </si>
  <si>
    <t>SUMINISTRO Y COLOCACIÓN DE CONCERTINA CON NAVAJAS EN TODO EL PERÍMETRO DE BARDA PERIMETRAL.  INCLUYE ANCLAJE Y TODOS LOS MATERIALES PARA SU COLOCACIÓN.</t>
  </si>
  <si>
    <t>S/C-3</t>
  </si>
  <si>
    <t>SUMINISTRO E INSTALACIÓN DE PORTÓN METÁLICO A BASE DE PERFILES TUBULARES Y LÁMINA ESTRIADA.  INCLUYE MATERIALES, MANO DE OBRA Y PINTURA EPÓXICA (DOS MANOS)</t>
  </si>
  <si>
    <t>SUMINISTRO Y COLOCACIÓN DE PISO DE GRAVA TRITURADA T.M.A. 19 MM (3/4") CON 10 CENTÍMETROS DE ESPESOR</t>
  </si>
  <si>
    <t>LÍNEA DE CONDUCCIÓN</t>
  </si>
  <si>
    <t>EXCAVACIÓN CON MÁQUINA PARA ZANJAS, EN MATERIAL "A Y/O B", EN SECO, CON AFLOJE Y EXTRACCIÓN DEL MATERIAL, AMACICE O LIMPIEZA DE PLANTILLA Y TALUDES, REMOCIÓN, CARGA A CAMIÓN A UN LADO DE LA ZANJA. INCLUYE ACARREO A 10 METROS DEL EJE DE LA MISMA Y CONSERVACIÓN DE LA EXCAVACIÓN HASTA LA INSTALACIÓN SATISFACTORIA DE LA TUBERÍA.</t>
  </si>
  <si>
    <t>A100A</t>
  </si>
  <si>
    <t>EN ZONA A DE 0 A 6.00 METROS DE PROFUNDIDAD</t>
  </si>
  <si>
    <t>EXCAVACIÓN CON USO DE EQUIPO NEUMÁTICO PARA ZANJAS, EN MATERIAL "C" EN SECO Y EXTRACCIÓN DE REZAGA A MANO, INCLUYE AFLOJE AMACICE O LIMPIEZA DE PLANTILLA Y TALUDES, REMOCIÓN, TRASPALEOS VERTICALES PARA SU EXTRACCIÓN Y CONSERVACIÓN DE LA EXCAVACIÓN HASTA LA INSTALACIÓN SATISFACTORIA DE LA TUBERÍA EN ZONA "A".</t>
  </si>
  <si>
    <t>A131C</t>
  </si>
  <si>
    <t>COMPACTADO AL 85% PROCTOR, CON MATERIAL PRODUCTO DE LA EXCAVACIÓN</t>
  </si>
  <si>
    <t>CAJA PARA OPERACIÓN DE VÁLVULAS, INCLUYE PLANTILLA DE PEDACERÍA DE TABIQUE, CONCRETO EN PISOS Y LOSA, MUROS DE TABIQUE RECOCIDO JUNTEADO CON  MORTERO CEMENTO-ARENA 1:5, APLANADO CON MORTERO CEMENTO-ARENA EN LA MISMA PROPORCIÓN, CIMBRA DE MADERA, FLETES Y MANIOBRAS (PLANO TIPO 1957).</t>
  </si>
  <si>
    <t>B240B</t>
  </si>
  <si>
    <t>TIPO 2 DE 1.00 X 0.90 METROS</t>
  </si>
  <si>
    <t>B040</t>
  </si>
  <si>
    <t>INSTALACIÓN, JUNTEO Y PRUEBA DE TUBERÍA DE PVC CON CAMPANA.  INCLUYE BAJADA, MATERIAL Y EQUIPO PARA PRUEBA, FLETES Y MANIOBRAS LOCALES.</t>
  </si>
  <si>
    <t>B040D</t>
  </si>
  <si>
    <t>DE 160 MM (6") DE DIÁMETRO</t>
  </si>
  <si>
    <t>SUMINISTRO E INSTALACIÓN DE CONTRAMARCOS, INCLUYE MATERIALES Y MANO DE OBRA, ASÍ COMO ACARREO Y MANIOBRAS LOCALES (PLANO TIPO 1957)</t>
  </si>
  <si>
    <t>SUMINISTRO E INSTALACIÓN DE MARCO CON TAPA, INCLUYE MATERIALES Y MANO DE OBRA</t>
  </si>
  <si>
    <t>FIERRO FUNDIDO DE 50 X 50 CM CON PESO DE 55 KG</t>
  </si>
  <si>
    <t>SUMINISTRO DE TUBERIA HIDRAULICA DE PVC, NORMA NMX-E-145/1  , L.A.B. EN EL LUGAR DE LA OBRA.</t>
  </si>
  <si>
    <t>H005 20</t>
  </si>
  <si>
    <t>TUBO HID. ANG RD/41 DE 150 MM. DE DIAMETRO.</t>
  </si>
  <si>
    <t>SUMINISTRO E INSTALACIÓN DE PIEZAS ESPECIALES DE PVC RÍGIDO, L.A.B. EN OBRA.</t>
  </si>
  <si>
    <t>H005 23</t>
  </si>
  <si>
    <t>BRIDA DE PVC DE 160 MM (6") DE DIÁMETRO</t>
  </si>
  <si>
    <t>ATRAQUES DE CONCRETO CON F'C=150 KG/CM2 DE 0.30X0.30X0.30 MTS., INCLUYE: AGREGADOS, CIMBRA, EXCAVACIÓN, FLETES, ACARREOS Y TODO LO NECESARIO PARA SU CORRECTA COLOCACIÓN</t>
  </si>
  <si>
    <t>CONSTRUCCIÓN DE LA LÍNEA DE CONDUCCIÓN DEL SISTEMA DE AGUA POTABLE: EQUIPAMIENTO ELECTROMECÁNICO DEL POZO, DESCARGA HIDRÁULICA DE 6" DE DIÁMETRO, CASETA DE CLORACIÓN, MURO DE PROTECCIÓN DE 13.50 X 13.50 M., SUMIISTRO DE ENERGÍA ELÉCTRICA CONVENSIONAL Y EQUIPAMIENTO SOLAR, LÍNEA DE CONDUCCIÓN CON UNA LONGITUD DE 559.60 M E INTERCONEXIÓN A TANQUE EXISTENTE.</t>
  </si>
  <si>
    <t>TORNILLO GALVANIZADO 1/2”X3/4”, ARANDELA GALVANIZADA DE PRESION 9/16”, RONDANA PLANA GALVANIZADA 7/8”, TUERCA GALVANIZADA HEXAGONAL 1/2”</t>
  </si>
  <si>
    <t>CON ORIFICIO DE VENTEO DE 1/16" DE 1/2" DE DIÁMETRO.</t>
  </si>
  <si>
    <t>EST-P1</t>
  </si>
  <si>
    <t>EST-P2</t>
  </si>
  <si>
    <t>EST-P3</t>
  </si>
  <si>
    <t>EST-P4</t>
  </si>
  <si>
    <t>EST-P5</t>
  </si>
  <si>
    <t>EST-P6</t>
  </si>
  <si>
    <t>EST-P7</t>
  </si>
  <si>
    <t xml:space="preserve"> ESTRUCTURA PARA PANELES</t>
  </si>
  <si>
    <t xml:space="preserve"> SISTEMA SOLAR</t>
  </si>
  <si>
    <t>TORNILLO GALVANIZADO GRADO 5 DE  3/8”X 4”, ARANDELA GALVANIZADA DE PRESION 7/8”, RONDANA PLANA GALVANIZADA 1 1/4”, TUERCA GALVANIZADA HEXAGONAL 3/8”</t>
  </si>
  <si>
    <t>CERCO DE PROTECCIÓN</t>
  </si>
  <si>
    <r>
      <t>DE F'C=150 KG/CM</t>
    </r>
    <r>
      <rPr>
        <vertAlign val="superscript"/>
        <sz val="9"/>
        <rFont val="Arial Narrow"/>
        <family val="2"/>
      </rPr>
      <t>2</t>
    </r>
  </si>
  <si>
    <t>D092B</t>
  </si>
  <si>
    <t>SUMINISTRO E INSTALACION DE ARMEX DE 20X15 CM</t>
  </si>
  <si>
    <t>D125</t>
  </si>
  <si>
    <t>CERCO  Y REJAS DE FIERRO, INCLUYE SUMINISTRO DE MATERIALES EN OBRA, FLETES, MANIOBRAS LOCALES, PINTURA DE ACEITE, INSTALACIÓN DE POSTES, MARCOS Y MALLA.</t>
  </si>
  <si>
    <t>D125A</t>
  </si>
  <si>
    <t>CERCA DE MALLA DE ALAMBRE Nº 10  DE 51X51 MM. INCLUYE 3 LÍNEAS DE PUAS, POSTE GALVANIZADO Y REPISONES, ESPADAS Y TODO LO NECESARIO PARA SU CORRECTA INSTALACIÓN.</t>
  </si>
  <si>
    <t>D125E</t>
  </si>
  <si>
    <t>PUERTA DE MALLA GALVANIZADA EN DOS HOJAS DE 2.00  x 2.00 m C/U, INCLUYE POSTES, ALAMBRE DE PÚAS, BISAGRAS, PASADORES Y TODOS LOS HERRAJES NECESARIOS PARA SU BUEN FUNCIONAMIENTO.</t>
  </si>
  <si>
    <t>s/c-3</t>
  </si>
  <si>
    <t>SUMINISTRO E INSTALACIÓN DE HULE NEGRO ANTIPASTO</t>
  </si>
  <si>
    <t>PRECIO CON NÚMERO</t>
  </si>
  <si>
    <t>DESCARGA HIDRÁULICA 100 MM (4") DE DIÁMETRO</t>
  </si>
  <si>
    <t>DE 4" DE DIÁMETRO Y 6.35 MM DE ESPESOR</t>
  </si>
  <si>
    <t>DE 4" DE DIAMETRO.</t>
  </si>
  <si>
    <t>CODO DE 90° DE 4" DE DIÁMETRO</t>
  </si>
  <si>
    <t>CODO DE 45° DE 4" DE DIÁMETRO</t>
  </si>
  <si>
    <t>TEE DE 4" DE DIÁMETRO</t>
  </si>
  <si>
    <t>TAPÓN PARA BRIDA DE ACERO DE 4" DE DIÁMETRO</t>
  </si>
  <si>
    <t>BRIDAS DE ACERO, SUMINISTRO,  FABRICACIÓN E INSTALACIÓN DE 4" DE DIÁMETRO.</t>
  </si>
  <si>
    <t>AGUSTIN MELGAR</t>
  </si>
  <si>
    <t>NAZAS</t>
  </si>
  <si>
    <r>
      <t xml:space="preserve">SUMINISTRO E INSTALACIÓN DE EQUIPO DE BOMBEO (CON BOMBA SUMERGIBLE) ACCIONADO POR ENERGÍA ELÉCTRICA CAPAZ DE PROPORCONAR UN GASTO DE </t>
    </r>
    <r>
      <rPr>
        <b/>
        <sz val="9"/>
        <rFont val="Arial Narrow"/>
        <family val="2"/>
      </rPr>
      <t xml:space="preserve">5 </t>
    </r>
    <r>
      <rPr>
        <sz val="9"/>
        <rFont val="Arial Narrow"/>
        <family val="2"/>
      </rPr>
      <t xml:space="preserve">LITROS POR SEGUNDO, MEDIDOS EN LA LLEGADA DEL TANQUE DE REGULARIZACIÓN, VENCER UNA CARGA DINÁMICA DE </t>
    </r>
    <r>
      <rPr>
        <b/>
        <sz val="9"/>
        <rFont val="Arial Narrow"/>
        <family val="2"/>
      </rPr>
      <t>160</t>
    </r>
    <r>
      <rPr>
        <sz val="9"/>
        <rFont val="Arial Narrow"/>
        <family val="2"/>
      </rPr>
      <t xml:space="preserve"> METROS.  INCLUYE </t>
    </r>
    <r>
      <rPr>
        <b/>
        <sz val="9"/>
        <rFont val="Arial Narrow"/>
        <family val="2"/>
      </rPr>
      <t>130</t>
    </r>
    <r>
      <rPr>
        <sz val="9"/>
        <rFont val="Arial Narrow"/>
        <family val="2"/>
      </rPr>
      <t xml:space="preserve"> METROS DE COLUMNA CON TUBERÍA DE FIERRO GALVANIZADO DE </t>
    </r>
    <r>
      <rPr>
        <b/>
        <sz val="9"/>
        <rFont val="Arial Narrow"/>
        <family val="2"/>
      </rPr>
      <t>4</t>
    </r>
    <r>
      <rPr>
        <sz val="9"/>
        <rFont val="Arial Narrow"/>
        <family val="2"/>
      </rPr>
      <t>" DE DIÁMETRO CEDULA 40 CON COPLE, CABLE SUMERGIBLE TRES HILOS THW, INVERSOR-ARRANCADOR, TUBERÍA CONDUIT PG 3/4" DE DIÁMETRO, BASE DE DESCARGA Y TODOS LOS ACCESORIOS NECESARIOS PARA LA PROTECCIÓN, INSTALACIÓN Y CORRECTO FUNCIONAMIENTO DEL EQUIPO.</t>
    </r>
  </si>
  <si>
    <t>SUMINISTRO, INSTALACIÓN Y PRUEBA DE SUBESTACIÓN ELÉCTRICA COMPLETA, DE 20 KVA CON UNA RELACIÓN DE TRANSFORMACIÓN 34,500 KV-440/220 VOLTS TIPO OA,. INCLUYE TRANSFORMADOR, ESTRUCTURA TIPO 1TR3B PARA 34,500 V., POSTES DE CONCRETO, CUCHILLAS, APARTARRAYOS, HERRAJES, BAJANTE DE TIERRA , MUFA, BASE PARA MEDIDOR, INTERRUPTOR TERMOGENICO, CONEXIONES Y TODO LO NECESARIO PARA SU CORRECTO FUNCIONAMIENTO.</t>
  </si>
  <si>
    <t>DERIVACIÓN DE LA LÍNEA DE TRANSMISIÓN ELÉCTRICA DE DISTRIBUCIÓN PARA CONEXIÓN DE SUBESTACIÓN ELÉCTRICA AISLADA EN 20 KV. .  INCLUYE ACOMETIDA EN ALTA TENSIÓN, POSTE Y EQUIPOS DE CONTROL, ACCESORIOS Y HERRAJES, MATERIALES Y MANO DE OBRA.</t>
  </si>
  <si>
    <t>DE 4" DE DIÁMETRO</t>
  </si>
  <si>
    <t>DE 4" DE DIAMETRO</t>
  </si>
  <si>
    <t>de 4" DE DIAMETRO ESPESOR 6.35 MM</t>
  </si>
  <si>
    <t>INTERCONEXIÓN A LINEA DE CONDUCCIÓN</t>
  </si>
  <si>
    <t>INSTALACIÓN, JUNTEO Y PRUEBA DE TUBERÍA DE FIERRO GALVANIZADO CEDULA 40.  INCLUYE BAJADA, MATERIAL Y EQUIPO PARA PRUEBA, FLETES Y MANIOBRAS LOCALES.</t>
  </si>
  <si>
    <t>SUMINISTRO DE TUBERIA FIERRO GALVANIZADO CEDULA 40, L.A.B. EN EL LUGAR DE LA OBRA.</t>
  </si>
  <si>
    <t>BRIDA DE PVC DE 4" DE DIÁMETRO</t>
  </si>
  <si>
    <t>H056</t>
  </si>
  <si>
    <t>H056A4</t>
  </si>
  <si>
    <t>EQUIPAMIENTO DE POZO CON SISTEMA FOTOVOLTAICO EN LA LOCALIDAD AGUSTIN MELGAR</t>
  </si>
  <si>
    <t>S/C</t>
  </si>
  <si>
    <t>SUMINISTRO Y COLOCACIÓN DE PLACA INFORMATIVA A LA CONCLUSIÓN DE LA OBRA FABRICADA CON MATERIAL NO ENDEBLE. DISEÑO DE ACUERDO AL PROPORCIONADO POR LA DEPENDENCIA CON DIMENSIONES MINIMAS DE 0.50X0.70 M</t>
  </si>
  <si>
    <t>PRECIO CON LETRA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</si>
</sst>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8" formatCode="0.000"/>
    <numFmt numFmtId="169" formatCode="_-* #,##0.000_-;\-* #,##0.000_-;_-* &quot;-&quot;???_-;_-@_-"/>
  </numFmts>
  <fonts count="38" x14ac:knownFonts="1">
    <font>
      <sz val="9"/>
      <name val="Helv"/>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9"/>
      <name val="Helv"/>
    </font>
    <font>
      <sz val="12"/>
      <name val="Helv"/>
    </font>
    <font>
      <sz val="10"/>
      <name val="Helv"/>
    </font>
    <font>
      <sz val="10"/>
      <name val="Arial Narrow"/>
      <family val="2"/>
    </font>
    <font>
      <b/>
      <sz val="14"/>
      <name val="Arial Narrow"/>
      <family val="2"/>
    </font>
    <font>
      <b/>
      <sz val="12"/>
      <name val="Arial Narrow"/>
      <family val="2"/>
    </font>
    <font>
      <b/>
      <sz val="10"/>
      <name val="Arial Narrow"/>
      <family val="2"/>
    </font>
    <font>
      <sz val="8"/>
      <name val="Arial Narrow"/>
      <family val="2"/>
    </font>
    <font>
      <sz val="7"/>
      <name val="Arial Narrow"/>
      <family val="2"/>
    </font>
    <font>
      <sz val="4"/>
      <name val="Arial Narrow"/>
      <family val="2"/>
    </font>
    <font>
      <b/>
      <sz val="9"/>
      <name val="Arial Narrow"/>
      <family val="2"/>
    </font>
    <font>
      <sz val="9"/>
      <name val="Arial Narrow"/>
      <family val="2"/>
    </font>
    <font>
      <sz val="12"/>
      <name val="Arial Narrow"/>
      <family val="2"/>
    </font>
    <font>
      <b/>
      <sz val="18"/>
      <name val="Arial Narrow"/>
      <family val="2"/>
    </font>
    <font>
      <sz val="6"/>
      <name val="Arial Narrow"/>
      <family val="2"/>
    </font>
    <font>
      <b/>
      <sz val="16"/>
      <name val="Arial Narrow"/>
      <family val="2"/>
    </font>
    <font>
      <b/>
      <sz val="8"/>
      <name val="Arial Narrow"/>
      <family val="2"/>
    </font>
    <font>
      <b/>
      <sz val="6"/>
      <name val="Arial Narrow"/>
      <family val="2"/>
    </font>
    <font>
      <sz val="10"/>
      <color theme="1"/>
      <name val="Calibri"/>
      <family val="2"/>
      <scheme val="minor"/>
    </font>
    <font>
      <b/>
      <sz val="9"/>
      <color theme="5" tint="0.39997558519241921"/>
      <name val="Helv"/>
    </font>
    <font>
      <sz val="9"/>
      <color theme="1"/>
      <name val="Helv"/>
    </font>
    <font>
      <sz val="10"/>
      <name val="Century Gothic"/>
      <family val="2"/>
    </font>
    <font>
      <sz val="10"/>
      <color rgb="FFFF0000"/>
      <name val="Century Gothic"/>
      <family val="2"/>
    </font>
    <font>
      <sz val="10"/>
      <color theme="1"/>
      <name val="Century Gothic"/>
      <family val="2"/>
    </font>
    <font>
      <b/>
      <sz val="10"/>
      <color theme="1"/>
      <name val="Century Gothic"/>
      <family val="2"/>
    </font>
    <font>
      <sz val="8"/>
      <color theme="1"/>
      <name val="Century Gothic"/>
      <family val="2"/>
    </font>
    <font>
      <b/>
      <sz val="7"/>
      <color rgb="FFFF0000"/>
      <name val="Arial Narrow"/>
      <family val="2"/>
    </font>
    <font>
      <sz val="9"/>
      <color theme="1"/>
      <name val="Arial Narrow"/>
      <family val="2"/>
    </font>
    <font>
      <b/>
      <sz val="9"/>
      <color theme="1"/>
      <name val="Arial Narrow"/>
      <family val="2"/>
    </font>
    <font>
      <b/>
      <i/>
      <sz val="9"/>
      <name val="Arial Narrow"/>
      <family val="2"/>
    </font>
    <font>
      <vertAlign val="superscript"/>
      <sz val="9"/>
      <name val="Arial Narrow"/>
      <family val="2"/>
    </font>
    <font>
      <b/>
      <sz val="9"/>
      <color theme="4" tint="-0.249977111117893"/>
      <name val="Arial Narrow"/>
      <family val="2"/>
    </font>
    <font>
      <sz val="7.5"/>
      <name val="Arial Narrow"/>
      <family val="2"/>
    </font>
  </fonts>
  <fills count="11">
    <fill>
      <patternFill patternType="none"/>
    </fill>
    <fill>
      <patternFill patternType="gray125"/>
    </fill>
    <fill>
      <patternFill patternType="solid">
        <fgColor indexed="65"/>
        <bgColor indexed="64"/>
      </patternFill>
    </fill>
    <fill>
      <patternFill patternType="solid">
        <fgColor indexed="65"/>
        <bgColor indexed="9"/>
      </patternFill>
    </fill>
    <fill>
      <patternFill patternType="solid">
        <fgColor indexed="22"/>
        <bgColor indexed="8"/>
      </patternFill>
    </fill>
    <fill>
      <patternFill patternType="solid">
        <fgColor theme="0"/>
        <bgColor indexed="64"/>
      </patternFill>
    </fill>
    <fill>
      <patternFill patternType="solid">
        <fgColor theme="0"/>
        <bgColor indexed="9"/>
      </patternFill>
    </fill>
    <fill>
      <patternFill patternType="solid">
        <fgColor theme="8" tint="0.39997558519241921"/>
        <bgColor indexed="64"/>
      </patternFill>
    </fill>
    <fill>
      <patternFill patternType="solid">
        <fgColor theme="8" tint="0.39997558519241921"/>
        <bgColor indexed="9"/>
      </patternFill>
    </fill>
    <fill>
      <patternFill patternType="solid">
        <fgColor theme="6" tint="0.59999389629810485"/>
        <bgColor indexed="64"/>
      </patternFill>
    </fill>
    <fill>
      <patternFill patternType="solid">
        <fgColor theme="8" tint="0.59999389629810485"/>
        <bgColor indexed="64"/>
      </patternFill>
    </fill>
  </fills>
  <borders count="69">
    <border>
      <left/>
      <right/>
      <top/>
      <bottom/>
      <diagonal/>
    </border>
    <border>
      <left style="medium">
        <color indexed="8"/>
      </left>
      <right/>
      <top style="medium">
        <color indexed="8"/>
      </top>
      <bottom/>
      <diagonal/>
    </border>
    <border>
      <left/>
      <right style="medium">
        <color indexed="8"/>
      </right>
      <top style="medium">
        <color indexed="8"/>
      </top>
      <bottom/>
      <diagonal/>
    </border>
    <border>
      <left/>
      <right style="medium">
        <color indexed="8"/>
      </right>
      <top/>
      <bottom/>
      <diagonal/>
    </border>
    <border>
      <left/>
      <right/>
      <top/>
      <bottom style="thin">
        <color indexed="8"/>
      </bottom>
      <diagonal/>
    </border>
    <border>
      <left style="thin">
        <color indexed="8"/>
      </left>
      <right/>
      <top/>
      <bottom/>
      <diagonal/>
    </border>
    <border>
      <left/>
      <right/>
      <top/>
      <bottom style="thin">
        <color indexed="64"/>
      </bottom>
      <diagonal/>
    </border>
    <border>
      <left style="medium">
        <color indexed="8"/>
      </left>
      <right style="thin">
        <color indexed="8"/>
      </right>
      <top style="medium">
        <color indexed="8"/>
      </top>
      <bottom/>
      <diagonal/>
    </border>
    <border>
      <left/>
      <right style="thin">
        <color indexed="8"/>
      </right>
      <top/>
      <bottom style="medium">
        <color indexed="8"/>
      </bottom>
      <diagonal/>
    </border>
    <border>
      <left/>
      <right/>
      <top style="medium">
        <color indexed="8"/>
      </top>
      <bottom style="thin">
        <color indexed="8"/>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64"/>
      </left>
      <right/>
      <top/>
      <bottom/>
      <diagonal/>
    </border>
    <border>
      <left style="thin">
        <color indexed="8"/>
      </left>
      <right/>
      <top style="thin">
        <color indexed="8"/>
      </top>
      <bottom/>
      <diagonal/>
    </border>
    <border>
      <left/>
      <right/>
      <top style="thin">
        <color indexed="8"/>
      </top>
      <bottom style="thin">
        <color indexed="64"/>
      </bottom>
      <diagonal/>
    </border>
    <border>
      <left style="medium">
        <color indexed="8"/>
      </left>
      <right style="medium">
        <color indexed="8"/>
      </right>
      <top/>
      <bottom style="medium">
        <color indexed="8"/>
      </bottom>
      <diagonal/>
    </border>
    <border>
      <left style="thin">
        <color indexed="8"/>
      </left>
      <right/>
      <top style="medium">
        <color indexed="8"/>
      </top>
      <bottom style="thin">
        <color indexed="8"/>
      </bottom>
      <diagonal/>
    </border>
    <border>
      <left style="thin">
        <color indexed="8"/>
      </left>
      <right style="medium">
        <color indexed="8"/>
      </right>
      <top style="medium">
        <color indexed="8"/>
      </top>
      <bottom/>
      <diagonal/>
    </border>
    <border>
      <left style="thin">
        <color indexed="8"/>
      </left>
      <right style="thin">
        <color indexed="8"/>
      </right>
      <top style="medium">
        <color indexed="8"/>
      </top>
      <bottom/>
      <diagonal/>
    </border>
    <border>
      <left style="thin">
        <color indexed="8"/>
      </left>
      <right/>
      <top style="medium">
        <color indexed="8"/>
      </top>
      <bottom/>
      <diagonal/>
    </border>
    <border>
      <left/>
      <right/>
      <top style="medium">
        <color indexed="8"/>
      </top>
      <bottom/>
      <diagonal/>
    </border>
    <border>
      <left style="medium">
        <color indexed="8"/>
      </left>
      <right/>
      <top/>
      <bottom/>
      <diagonal/>
    </border>
    <border>
      <left style="medium">
        <color indexed="8"/>
      </left>
      <right style="thin">
        <color indexed="8"/>
      </right>
      <top/>
      <bottom/>
      <diagonal/>
    </border>
    <border>
      <left/>
      <right/>
      <top/>
      <bottom style="thin">
        <color auto="1"/>
      </bottom>
      <diagonal/>
    </border>
    <border>
      <left/>
      <right/>
      <top style="thin">
        <color auto="1"/>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auto="1"/>
      </left>
      <right style="thin">
        <color indexed="8"/>
      </right>
      <top/>
      <bottom/>
      <diagonal/>
    </border>
    <border>
      <left style="thin">
        <color indexed="8"/>
      </left>
      <right style="medium">
        <color auto="1"/>
      </right>
      <top/>
      <bottom/>
      <diagonal/>
    </border>
    <border>
      <left style="medium">
        <color auto="1"/>
      </left>
      <right/>
      <top/>
      <bottom/>
      <diagonal/>
    </border>
    <border>
      <left/>
      <right style="medium">
        <color auto="1"/>
      </right>
      <top/>
      <bottom/>
      <diagonal/>
    </border>
    <border>
      <left style="medium">
        <color auto="1"/>
      </left>
      <right style="thin">
        <color indexed="8"/>
      </right>
      <top/>
      <bottom style="medium">
        <color auto="1"/>
      </bottom>
      <diagonal/>
    </border>
    <border>
      <left style="thin">
        <color indexed="8"/>
      </left>
      <right style="thin">
        <color indexed="8"/>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indexed="8"/>
      </right>
      <top style="double">
        <color auto="1"/>
      </top>
      <bottom style="double">
        <color auto="1"/>
      </bottom>
      <diagonal/>
    </border>
    <border>
      <left style="thin">
        <color indexed="8"/>
      </left>
      <right style="thin">
        <color indexed="8"/>
      </right>
      <top style="double">
        <color auto="1"/>
      </top>
      <bottom style="double">
        <color auto="1"/>
      </bottom>
      <diagonal/>
    </border>
    <border>
      <left/>
      <right/>
      <top style="double">
        <color auto="1"/>
      </top>
      <bottom style="double">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indexed="8"/>
      </right>
      <top style="double">
        <color auto="1"/>
      </top>
      <bottom/>
      <diagonal/>
    </border>
    <border>
      <left/>
      <right/>
      <top style="double">
        <color auto="1"/>
      </top>
      <bottom/>
      <diagonal/>
    </border>
    <border>
      <left style="thin">
        <color indexed="8"/>
      </left>
      <right style="thin">
        <color indexed="8"/>
      </right>
      <top style="double">
        <color auto="1"/>
      </top>
      <bottom/>
      <diagonal/>
    </border>
    <border>
      <left/>
      <right style="thin">
        <color indexed="8"/>
      </right>
      <top style="double">
        <color auto="1"/>
      </top>
      <bottom/>
      <diagonal/>
    </border>
    <border>
      <left style="medium">
        <color auto="1"/>
      </left>
      <right/>
      <top/>
      <bottom style="double">
        <color auto="1"/>
      </bottom>
      <diagonal/>
    </border>
    <border>
      <left/>
      <right/>
      <top/>
      <bottom style="double">
        <color auto="1"/>
      </bottom>
      <diagonal/>
    </border>
    <border>
      <left/>
      <right style="medium">
        <color auto="1"/>
      </right>
      <top/>
      <bottom style="double">
        <color auto="1"/>
      </bottom>
      <diagonal/>
    </border>
    <border>
      <left style="thin">
        <color indexed="8"/>
      </left>
      <right style="double">
        <color indexed="8"/>
      </right>
      <top style="double">
        <color auto="1"/>
      </top>
      <bottom style="double">
        <color auto="1"/>
      </bottom>
      <diagonal/>
    </border>
    <border>
      <left style="medium">
        <color indexed="8"/>
      </left>
      <right style="medium">
        <color indexed="8"/>
      </right>
      <top style="medium">
        <color indexed="8"/>
      </top>
      <bottom style="medium">
        <color indexed="8"/>
      </bottom>
      <diagonal/>
    </border>
    <border>
      <left/>
      <right style="thin">
        <color indexed="8"/>
      </right>
      <top/>
      <bottom style="medium">
        <color auto="1"/>
      </bottom>
      <diagonal/>
    </border>
    <border>
      <left style="thin">
        <color indexed="8"/>
      </left>
      <right style="medium">
        <color indexed="8"/>
      </right>
      <top/>
      <bottom style="medium">
        <color auto="1"/>
      </bottom>
      <diagonal/>
    </border>
    <border>
      <left/>
      <right style="medium">
        <color auto="1"/>
      </right>
      <top/>
      <bottom style="thin">
        <color indexed="64"/>
      </bottom>
      <diagonal/>
    </border>
    <border>
      <left style="double">
        <color auto="1"/>
      </left>
      <right style="thin">
        <color auto="1"/>
      </right>
      <top/>
      <bottom/>
      <diagonal/>
    </border>
    <border>
      <left style="thin">
        <color auto="1"/>
      </left>
      <right style="double">
        <color auto="1"/>
      </right>
      <top/>
      <bottom/>
      <diagonal/>
    </border>
    <border>
      <left style="double">
        <color auto="1"/>
      </left>
      <right style="thin">
        <color auto="1"/>
      </right>
      <top/>
      <bottom style="medium">
        <color auto="1"/>
      </bottom>
      <diagonal/>
    </border>
    <border>
      <left style="thin">
        <color auto="1"/>
      </left>
      <right style="double">
        <color auto="1"/>
      </right>
      <top/>
      <bottom style="medium">
        <color auto="1"/>
      </bottom>
      <diagonal/>
    </border>
  </borders>
  <cellStyleXfs count="17">
    <xf numFmtId="0" fontId="0" fillId="0" borderId="0"/>
    <xf numFmtId="0" fontId="6" fillId="0" borderId="0"/>
    <xf numFmtId="0" fontId="7" fillId="0" borderId="0"/>
    <xf numFmtId="39" fontId="5"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43" fontId="5" fillId="0" borderId="0" applyFont="0" applyFill="0" applyBorder="0" applyAlignment="0" applyProtection="0"/>
    <xf numFmtId="0" fontId="3" fillId="0" borderId="0"/>
    <xf numFmtId="0" fontId="2" fillId="0" borderId="0"/>
    <xf numFmtId="44" fontId="5" fillId="0" borderId="0" applyFont="0" applyFill="0" applyBorder="0" applyAlignment="0" applyProtection="0"/>
    <xf numFmtId="0" fontId="1" fillId="0" borderId="0"/>
    <xf numFmtId="0" fontId="1" fillId="0" borderId="0"/>
  </cellStyleXfs>
  <cellXfs count="421">
    <xf numFmtId="0" fontId="0" fillId="0" borderId="0" xfId="0"/>
    <xf numFmtId="0" fontId="7" fillId="0" borderId="0" xfId="2"/>
    <xf numFmtId="0" fontId="7" fillId="0" borderId="0" xfId="2" applyAlignment="1">
      <alignment horizontal="left"/>
    </xf>
    <xf numFmtId="0" fontId="16" fillId="0" borderId="0" xfId="2" applyFont="1"/>
    <xf numFmtId="0" fontId="16" fillId="3" borderId="0" xfId="4" applyFont="1" applyFill="1" applyAlignment="1">
      <alignment horizontal="left" vertical="top" wrapText="1"/>
    </xf>
    <xf numFmtId="0" fontId="17" fillId="0" borderId="0" xfId="1" applyFont="1"/>
    <xf numFmtId="0" fontId="17" fillId="0" borderId="3" xfId="1" applyFont="1" applyBorder="1" applyAlignment="1">
      <alignment horizontal="centerContinuous"/>
    </xf>
    <xf numFmtId="0" fontId="6" fillId="0" borderId="0" xfId="1"/>
    <xf numFmtId="0" fontId="8" fillId="0" borderId="0" xfId="1" applyFont="1"/>
    <xf numFmtId="0" fontId="8" fillId="0" borderId="4" xfId="1" applyFont="1" applyBorder="1"/>
    <xf numFmtId="0" fontId="8" fillId="0" borderId="6" xfId="1" applyFont="1" applyBorder="1"/>
    <xf numFmtId="39" fontId="17" fillId="0" borderId="0" xfId="3" applyFont="1"/>
    <xf numFmtId="39" fontId="16" fillId="0" borderId="0" xfId="3" applyFont="1"/>
    <xf numFmtId="39" fontId="12" fillId="0" borderId="0" xfId="3" applyFont="1"/>
    <xf numFmtId="39" fontId="5" fillId="0" borderId="0" xfId="3"/>
    <xf numFmtId="39" fontId="21" fillId="0" borderId="0" xfId="3" applyFont="1"/>
    <xf numFmtId="39" fontId="15" fillId="0" borderId="0" xfId="3" applyFont="1" applyAlignment="1">
      <alignment horizontal="centerContinuous"/>
    </xf>
    <xf numFmtId="39" fontId="16" fillId="0" borderId="0" xfId="3" applyFont="1" applyAlignment="1">
      <alignment horizontal="centerContinuous"/>
    </xf>
    <xf numFmtId="39" fontId="15" fillId="0" borderId="0" xfId="3" applyFont="1" applyAlignment="1">
      <alignment horizontal="right"/>
    </xf>
    <xf numFmtId="39" fontId="19" fillId="0" borderId="0" xfId="3" applyFont="1"/>
    <xf numFmtId="39" fontId="14" fillId="0" borderId="0" xfId="3" applyFont="1"/>
    <xf numFmtId="39" fontId="15" fillId="0" borderId="0" xfId="3" applyFont="1" applyAlignment="1">
      <alignment horizontal="left"/>
    </xf>
    <xf numFmtId="39" fontId="16" fillId="5" borderId="0" xfId="3" applyFont="1" applyFill="1"/>
    <xf numFmtId="39" fontId="5" fillId="5" borderId="0" xfId="3" applyFill="1"/>
    <xf numFmtId="0" fontId="16" fillId="2" borderId="23" xfId="5" applyFont="1" applyFill="1" applyBorder="1" applyAlignment="1">
      <alignment horizontal="center" vertical="top"/>
    </xf>
    <xf numFmtId="0" fontId="8" fillId="0" borderId="0" xfId="1" applyFont="1" applyAlignment="1">
      <alignment horizontal="right"/>
    </xf>
    <xf numFmtId="0" fontId="0" fillId="0" borderId="0" xfId="0" applyAlignment="1">
      <alignment horizontal="center"/>
    </xf>
    <xf numFmtId="44" fontId="0" fillId="0" borderId="0" xfId="14" applyFont="1"/>
    <xf numFmtId="0" fontId="0" fillId="0" borderId="0" xfId="0" applyAlignment="1">
      <alignment horizontal="center" vertical="center"/>
    </xf>
    <xf numFmtId="44" fontId="0" fillId="0" borderId="0" xfId="0" applyNumberFormat="1"/>
    <xf numFmtId="2" fontId="0" fillId="0" borderId="0" xfId="0" applyNumberFormat="1" applyAlignment="1">
      <alignment horizontal="center" vertical="center"/>
    </xf>
    <xf numFmtId="0" fontId="17" fillId="0" borderId="3" xfId="1" applyFont="1" applyBorder="1" applyAlignment="1">
      <alignment horizontal="center"/>
    </xf>
    <xf numFmtId="0" fontId="8" fillId="0" borderId="0" xfId="1" applyFont="1" applyAlignment="1">
      <alignment horizontal="center"/>
    </xf>
    <xf numFmtId="0" fontId="17" fillId="0" borderId="1" xfId="1" applyFont="1" applyBorder="1"/>
    <xf numFmtId="0" fontId="17" fillId="0" borderId="21" xfId="1" applyFont="1" applyBorder="1"/>
    <xf numFmtId="0" fontId="17" fillId="0" borderId="2" xfId="1" applyFont="1" applyBorder="1"/>
    <xf numFmtId="0" fontId="17" fillId="0" borderId="22" xfId="1" applyFont="1" applyBorder="1"/>
    <xf numFmtId="0" fontId="17" fillId="0" borderId="3" xfId="1" applyFont="1" applyBorder="1"/>
    <xf numFmtId="0" fontId="8" fillId="0" borderId="22" xfId="1" applyFont="1" applyBorder="1"/>
    <xf numFmtId="0" fontId="11" fillId="0" borderId="0" xfId="1" applyFont="1" applyAlignment="1">
      <alignment horizontal="left"/>
    </xf>
    <xf numFmtId="0" fontId="8" fillId="0" borderId="3" xfId="1" applyFont="1" applyBorder="1"/>
    <xf numFmtId="0" fontId="8" fillId="0" borderId="0" xfId="1" applyFont="1" applyAlignment="1">
      <alignment horizontal="left"/>
    </xf>
    <xf numFmtId="0" fontId="8" fillId="0" borderId="4" xfId="1" applyFont="1" applyBorder="1" applyAlignment="1">
      <alignment horizontal="center"/>
    </xf>
    <xf numFmtId="4" fontId="8" fillId="0" borderId="4" xfId="1" applyNumberFormat="1" applyFont="1" applyBorder="1"/>
    <xf numFmtId="4" fontId="8" fillId="0" borderId="4" xfId="1" applyNumberFormat="1" applyFont="1" applyBorder="1" applyAlignment="1">
      <alignment horizontal="right"/>
    </xf>
    <xf numFmtId="0" fontId="8" fillId="0" borderId="15" xfId="1" applyFont="1" applyBorder="1"/>
    <xf numFmtId="1" fontId="8" fillId="0" borderId="4" xfId="1" applyNumberFormat="1" applyFont="1" applyBorder="1"/>
    <xf numFmtId="168" fontId="11" fillId="0" borderId="4" xfId="1" applyNumberFormat="1" applyFont="1" applyBorder="1"/>
    <xf numFmtId="4" fontId="8" fillId="0" borderId="4" xfId="1" applyNumberFormat="1" applyFont="1" applyBorder="1" applyAlignment="1">
      <alignment horizontal="center"/>
    </xf>
    <xf numFmtId="0" fontId="8" fillId="0" borderId="10" xfId="1" applyFont="1" applyBorder="1"/>
    <xf numFmtId="0" fontId="8" fillId="0" borderId="11" xfId="1" applyFont="1" applyBorder="1"/>
    <xf numFmtId="0" fontId="8" fillId="0" borderId="12" xfId="1" applyFont="1" applyBorder="1"/>
    <xf numFmtId="0" fontId="15" fillId="6" borderId="30" xfId="2" applyFont="1" applyFill="1" applyBorder="1" applyAlignment="1">
      <alignment horizontal="center" vertical="center"/>
    </xf>
    <xf numFmtId="39" fontId="15" fillId="0" borderId="30" xfId="2" applyNumberFormat="1" applyFont="1" applyBorder="1" applyAlignment="1">
      <alignment horizontal="center" vertical="center"/>
    </xf>
    <xf numFmtId="0" fontId="16" fillId="3" borderId="30" xfId="4" applyFont="1" applyFill="1" applyBorder="1" applyAlignment="1">
      <alignment horizontal="left" vertical="top" wrapText="1"/>
    </xf>
    <xf numFmtId="0" fontId="16" fillId="2" borderId="30" xfId="0" applyFont="1" applyFill="1" applyBorder="1" applyAlignment="1">
      <alignment horizontal="center" vertical="top"/>
    </xf>
    <xf numFmtId="0" fontId="16" fillId="0" borderId="30" xfId="4" applyFont="1" applyBorder="1" applyAlignment="1">
      <alignment horizontal="left" vertical="top" wrapText="1"/>
    </xf>
    <xf numFmtId="4" fontId="16" fillId="3" borderId="30" xfId="2" applyNumberFormat="1" applyFont="1" applyFill="1" applyBorder="1" applyAlignment="1">
      <alignment horizontal="center" vertical="top"/>
    </xf>
    <xf numFmtId="4" fontId="16" fillId="0" borderId="30" xfId="2" applyNumberFormat="1" applyFont="1" applyBorder="1" applyAlignment="1">
      <alignment horizontal="center" vertical="top"/>
    </xf>
    <xf numFmtId="43" fontId="16" fillId="0" borderId="0" xfId="11" applyFont="1" applyFill="1" applyBorder="1"/>
    <xf numFmtId="43" fontId="16" fillId="0" borderId="0" xfId="11" applyFont="1" applyBorder="1"/>
    <xf numFmtId="0" fontId="16" fillId="2" borderId="0" xfId="0" applyFont="1" applyFill="1" applyAlignment="1">
      <alignment horizontal="center" vertical="top"/>
    </xf>
    <xf numFmtId="0" fontId="16" fillId="0" borderId="0" xfId="0" applyFont="1" applyAlignment="1">
      <alignment horizontal="center" vertical="top"/>
    </xf>
    <xf numFmtId="4" fontId="16" fillId="0" borderId="0" xfId="0" applyNumberFormat="1" applyFont="1" applyAlignment="1">
      <alignment horizontal="center" vertical="top"/>
    </xf>
    <xf numFmtId="0" fontId="16" fillId="2" borderId="34" xfId="0" quotePrefix="1" applyFont="1" applyFill="1" applyBorder="1" applyAlignment="1">
      <alignment horizontal="center" vertical="top"/>
    </xf>
    <xf numFmtId="4" fontId="16" fillId="0" borderId="27" xfId="2" applyNumberFormat="1" applyFont="1" applyBorder="1" applyAlignment="1">
      <alignment horizontal="center" vertical="top"/>
    </xf>
    <xf numFmtId="39" fontId="16" fillId="0" borderId="35" xfId="3" applyFont="1" applyBorder="1" applyAlignment="1">
      <alignment horizontal="center" vertical="top"/>
    </xf>
    <xf numFmtId="39" fontId="15" fillId="0" borderId="35" xfId="3" applyFont="1" applyBorder="1" applyAlignment="1">
      <alignment horizontal="center" vertical="top"/>
    </xf>
    <xf numFmtId="4" fontId="16" fillId="0" borderId="35" xfId="2" applyNumberFormat="1" applyFont="1" applyBorder="1" applyAlignment="1">
      <alignment horizontal="right" vertical="top"/>
    </xf>
    <xf numFmtId="0" fontId="16" fillId="3" borderId="42" xfId="4" applyFont="1" applyFill="1" applyBorder="1" applyAlignment="1">
      <alignment horizontal="left" vertical="top" wrapText="1"/>
    </xf>
    <xf numFmtId="0" fontId="27" fillId="0" borderId="0" xfId="0" applyFont="1" applyAlignment="1">
      <alignment horizontal="center" vertical="center"/>
    </xf>
    <xf numFmtId="0" fontId="23" fillId="0" borderId="0" xfId="0" applyFont="1" applyAlignment="1">
      <alignment horizontal="center" vertical="center"/>
    </xf>
    <xf numFmtId="0" fontId="28" fillId="0" borderId="0" xfId="0" applyFont="1" applyAlignment="1">
      <alignment horizontal="center" vertical="center"/>
    </xf>
    <xf numFmtId="0" fontId="29" fillId="0" borderId="0" xfId="0" applyFont="1" applyAlignment="1">
      <alignment horizontal="center" vertical="center"/>
    </xf>
    <xf numFmtId="0" fontId="30" fillId="0" borderId="0" xfId="0" applyFont="1" applyAlignment="1">
      <alignment horizontal="center" vertical="center"/>
    </xf>
    <xf numFmtId="169" fontId="28" fillId="0" borderId="0" xfId="11" applyNumberFormat="1" applyFont="1" applyAlignment="1">
      <alignment horizontal="center" vertical="center"/>
    </xf>
    <xf numFmtId="0" fontId="26" fillId="0" borderId="0" xfId="0" applyFont="1" applyAlignment="1">
      <alignment horizontal="center" vertical="center"/>
    </xf>
    <xf numFmtId="2" fontId="26" fillId="0" borderId="0" xfId="0" applyNumberFormat="1" applyFont="1" applyAlignment="1">
      <alignment horizontal="center" vertical="center"/>
    </xf>
    <xf numFmtId="2" fontId="28" fillId="0" borderId="0" xfId="0" applyNumberFormat="1" applyFont="1" applyAlignment="1">
      <alignment horizontal="center" vertical="center"/>
    </xf>
    <xf numFmtId="4" fontId="26" fillId="0" borderId="0" xfId="0" applyNumberFormat="1" applyFont="1" applyAlignment="1">
      <alignment horizontal="center" vertical="center"/>
    </xf>
    <xf numFmtId="2" fontId="28" fillId="0" borderId="24" xfId="0" applyNumberFormat="1" applyFont="1" applyBorder="1" applyAlignment="1">
      <alignment horizontal="center" vertical="center"/>
    </xf>
    <xf numFmtId="44" fontId="28" fillId="0" borderId="0" xfId="14" applyFont="1" applyAlignment="1">
      <alignment horizontal="center" vertical="center"/>
    </xf>
    <xf numFmtId="44" fontId="29" fillId="0" borderId="0" xfId="14" applyFont="1" applyAlignment="1">
      <alignment horizontal="center" vertical="center"/>
    </xf>
    <xf numFmtId="43" fontId="8" fillId="0" borderId="0" xfId="11" applyFont="1" applyBorder="1"/>
    <xf numFmtId="0" fontId="8" fillId="0" borderId="0" xfId="2" applyFont="1"/>
    <xf numFmtId="0" fontId="11" fillId="0" borderId="34" xfId="2" applyFont="1" applyBorder="1"/>
    <xf numFmtId="39" fontId="14" fillId="0" borderId="34" xfId="2" applyNumberFormat="1" applyFont="1" applyBorder="1"/>
    <xf numFmtId="43" fontId="8" fillId="0" borderId="0" xfId="11" applyFont="1" applyBorder="1" applyAlignment="1" applyProtection="1">
      <alignment horizontal="left"/>
    </xf>
    <xf numFmtId="0" fontId="13" fillId="2" borderId="34" xfId="2" applyFont="1" applyFill="1" applyBorder="1" applyAlignment="1">
      <alignment horizontal="center" vertical="center"/>
    </xf>
    <xf numFmtId="0" fontId="13" fillId="2" borderId="34" xfId="2" applyFont="1" applyFill="1" applyBorder="1" applyAlignment="1">
      <alignment horizontal="right"/>
    </xf>
    <xf numFmtId="0" fontId="16" fillId="0" borderId="27" xfId="4" applyFont="1" applyBorder="1" applyAlignment="1">
      <alignment horizontal="left" vertical="top" wrapText="1"/>
    </xf>
    <xf numFmtId="0" fontId="16" fillId="0" borderId="0" xfId="4" applyFont="1" applyAlignment="1">
      <alignment horizontal="left" vertical="top" wrapText="1"/>
    </xf>
    <xf numFmtId="0" fontId="15" fillId="6" borderId="0" xfId="2" applyFont="1" applyFill="1" applyAlignment="1">
      <alignment horizontal="center" vertical="center"/>
    </xf>
    <xf numFmtId="39" fontId="15" fillId="6" borderId="0" xfId="2" applyNumberFormat="1" applyFont="1" applyFill="1" applyAlignment="1">
      <alignment horizontal="center" vertical="center"/>
    </xf>
    <xf numFmtId="4" fontId="16" fillId="3" borderId="0" xfId="2" applyNumberFormat="1" applyFont="1" applyFill="1" applyAlignment="1">
      <alignment horizontal="center" vertical="top"/>
    </xf>
    <xf numFmtId="0" fontId="15" fillId="6" borderId="44" xfId="2" applyFont="1" applyFill="1" applyBorder="1" applyAlignment="1">
      <alignment horizontal="center" vertical="center"/>
    </xf>
    <xf numFmtId="0" fontId="15" fillId="6" borderId="45" xfId="2" applyFont="1" applyFill="1" applyBorder="1" applyAlignment="1">
      <alignment horizontal="center" vertical="center"/>
    </xf>
    <xf numFmtId="39" fontId="15" fillId="6" borderId="45" xfId="2" applyNumberFormat="1" applyFont="1" applyFill="1" applyBorder="1" applyAlignment="1">
      <alignment horizontal="center" vertical="center"/>
    </xf>
    <xf numFmtId="0" fontId="16" fillId="0" borderId="46" xfId="2" applyFont="1" applyBorder="1"/>
    <xf numFmtId="39" fontId="16" fillId="0" borderId="0" xfId="3" applyFont="1" applyAlignment="1">
      <alignment horizontal="center" vertical="top"/>
    </xf>
    <xf numFmtId="43" fontId="7" fillId="0" borderId="0" xfId="11" applyFont="1" applyBorder="1"/>
    <xf numFmtId="0" fontId="15" fillId="2" borderId="23" xfId="0" applyFont="1" applyFill="1" applyBorder="1" applyAlignment="1">
      <alignment horizontal="center" vertical="top"/>
    </xf>
    <xf numFmtId="4" fontId="16" fillId="3" borderId="29" xfId="2" applyNumberFormat="1" applyFont="1" applyFill="1" applyBorder="1" applyAlignment="1">
      <alignment horizontal="center" vertical="top"/>
    </xf>
    <xf numFmtId="39" fontId="16" fillId="5" borderId="30" xfId="3" applyFont="1" applyFill="1" applyBorder="1"/>
    <xf numFmtId="0" fontId="16" fillId="2" borderId="30" xfId="5" applyFont="1" applyFill="1" applyBorder="1" applyAlignment="1">
      <alignment horizontal="center" vertical="top"/>
    </xf>
    <xf numFmtId="39" fontId="15" fillId="5" borderId="31" xfId="3" applyFont="1" applyFill="1" applyBorder="1" applyAlignment="1">
      <alignment horizontal="center" vertical="top"/>
    </xf>
    <xf numFmtId="0" fontId="15" fillId="2" borderId="23" xfId="5" applyFont="1" applyFill="1" applyBorder="1" applyAlignment="1">
      <alignment horizontal="center" vertical="top"/>
    </xf>
    <xf numFmtId="39" fontId="16" fillId="0" borderId="30" xfId="3" applyFont="1" applyBorder="1"/>
    <xf numFmtId="0" fontId="16" fillId="0" borderId="30" xfId="5" applyFont="1" applyBorder="1" applyAlignment="1">
      <alignment horizontal="center" vertical="top"/>
    </xf>
    <xf numFmtId="4" fontId="16" fillId="0" borderId="29" xfId="2" applyNumberFormat="1" applyFont="1" applyBorder="1" applyAlignment="1">
      <alignment horizontal="center" vertical="top"/>
    </xf>
    <xf numFmtId="0" fontId="16" fillId="0" borderId="23" xfId="5" applyFont="1" applyBorder="1" applyAlignment="1">
      <alignment horizontal="center" vertical="top"/>
    </xf>
    <xf numFmtId="39" fontId="16" fillId="0" borderId="30" xfId="3" applyFont="1" applyBorder="1" applyAlignment="1">
      <alignment horizontal="center" vertical="top"/>
    </xf>
    <xf numFmtId="39" fontId="15" fillId="5" borderId="30" xfId="3" applyFont="1" applyFill="1" applyBorder="1" applyAlignment="1">
      <alignment horizontal="center" vertical="top"/>
    </xf>
    <xf numFmtId="0" fontId="15" fillId="2" borderId="47" xfId="0" applyFont="1" applyFill="1" applyBorder="1" applyAlignment="1">
      <alignment horizontal="center" vertical="top"/>
    </xf>
    <xf numFmtId="0" fontId="15" fillId="6" borderId="48" xfId="2" applyFont="1" applyFill="1" applyBorder="1" applyAlignment="1">
      <alignment horizontal="center" vertical="center"/>
    </xf>
    <xf numFmtId="0" fontId="16" fillId="2" borderId="48" xfId="5" applyFont="1" applyFill="1" applyBorder="1" applyAlignment="1">
      <alignment horizontal="center" vertical="top"/>
    </xf>
    <xf numFmtId="0" fontId="16" fillId="0" borderId="47" xfId="5" applyFont="1" applyBorder="1" applyAlignment="1">
      <alignment horizontal="center" vertical="top"/>
    </xf>
    <xf numFmtId="0" fontId="15" fillId="6" borderId="48" xfId="2" applyFont="1" applyFill="1" applyBorder="1" applyAlignment="1">
      <alignment horizontal="center" vertical="center" wrapText="1"/>
    </xf>
    <xf numFmtId="39" fontId="16" fillId="0" borderId="31" xfId="3" applyFont="1" applyBorder="1"/>
    <xf numFmtId="0" fontId="15" fillId="6" borderId="30" xfId="2" applyFont="1" applyFill="1" applyBorder="1" applyAlignment="1">
      <alignment horizontal="center" vertical="center" wrapText="1"/>
    </xf>
    <xf numFmtId="4" fontId="16" fillId="8" borderId="0" xfId="2" applyNumberFormat="1" applyFont="1" applyFill="1" applyAlignment="1">
      <alignment horizontal="center" vertical="top"/>
    </xf>
    <xf numFmtId="43" fontId="16" fillId="0" borderId="0" xfId="11" applyFont="1" applyBorder="1" applyAlignment="1">
      <alignment horizontal="center" vertical="top"/>
    </xf>
    <xf numFmtId="39" fontId="15" fillId="5" borderId="0" xfId="3" applyFont="1" applyFill="1" applyAlignment="1">
      <alignment horizontal="center" vertical="top"/>
    </xf>
    <xf numFmtId="0" fontId="16" fillId="2" borderId="47" xfId="5" applyFont="1" applyFill="1" applyBorder="1" applyAlignment="1">
      <alignment horizontal="center" vertical="top"/>
    </xf>
    <xf numFmtId="0" fontId="16" fillId="3" borderId="48" xfId="4" applyFont="1" applyFill="1" applyBorder="1" applyAlignment="1">
      <alignment horizontal="left" vertical="top" wrapText="1"/>
    </xf>
    <xf numFmtId="4" fontId="16" fillId="3" borderId="48" xfId="2" applyNumberFormat="1" applyFont="1" applyFill="1" applyBorder="1" applyAlignment="1">
      <alignment horizontal="center" vertical="top"/>
    </xf>
    <xf numFmtId="39" fontId="15" fillId="5" borderId="48" xfId="3" applyFont="1" applyFill="1" applyBorder="1" applyAlignment="1">
      <alignment horizontal="center" vertical="top"/>
    </xf>
    <xf numFmtId="39" fontId="15" fillId="5" borderId="49" xfId="3" applyFont="1" applyFill="1" applyBorder="1" applyAlignment="1">
      <alignment horizontal="center" vertical="top"/>
    </xf>
    <xf numFmtId="0" fontId="32" fillId="0" borderId="23" xfId="5" applyFont="1" applyBorder="1" applyAlignment="1">
      <alignment horizontal="center" vertical="top"/>
    </xf>
    <xf numFmtId="0" fontId="32" fillId="0" borderId="30" xfId="4" applyFont="1" applyBorder="1" applyAlignment="1">
      <alignment horizontal="left" vertical="top" wrapText="1"/>
    </xf>
    <xf numFmtId="0" fontId="32" fillId="0" borderId="30" xfId="5" applyFont="1" applyBorder="1" applyAlignment="1">
      <alignment horizontal="center" vertical="top"/>
    </xf>
    <xf numFmtId="4" fontId="32" fillId="0" borderId="30" xfId="2" applyNumberFormat="1" applyFont="1" applyBorder="1" applyAlignment="1">
      <alignment horizontal="center" vertical="top"/>
    </xf>
    <xf numFmtId="39" fontId="16" fillId="7" borderId="0" xfId="3" applyFont="1" applyFill="1" applyAlignment="1">
      <alignment horizontal="center" vertical="top"/>
    </xf>
    <xf numFmtId="0" fontId="8" fillId="0" borderId="34" xfId="2" applyFont="1" applyBorder="1"/>
    <xf numFmtId="0" fontId="8" fillId="3" borderId="0" xfId="4" applyFont="1" applyFill="1" applyAlignment="1">
      <alignment horizontal="left" vertical="top" wrapText="1"/>
    </xf>
    <xf numFmtId="0" fontId="8" fillId="0" borderId="0" xfId="0" applyFont="1" applyAlignment="1">
      <alignment horizontal="center" vertical="top"/>
    </xf>
    <xf numFmtId="0" fontId="11" fillId="0" borderId="34" xfId="2" applyFont="1" applyBorder="1" applyAlignment="1">
      <alignment horizontal="center" vertical="center"/>
    </xf>
    <xf numFmtId="0" fontId="11" fillId="3" borderId="0" xfId="4" applyFont="1" applyFill="1" applyAlignment="1">
      <alignment horizontal="left" vertical="center" wrapText="1"/>
    </xf>
    <xf numFmtId="4" fontId="8" fillId="0" borderId="0" xfId="0" applyNumberFormat="1" applyFont="1" applyAlignment="1">
      <alignment horizontal="right" vertical="top"/>
    </xf>
    <xf numFmtId="0" fontId="11" fillId="3" borderId="34" xfId="4" applyFont="1" applyFill="1" applyBorder="1" applyAlignment="1">
      <alignment horizontal="center" vertical="center" wrapText="1"/>
    </xf>
    <xf numFmtId="0" fontId="11" fillId="3" borderId="0" xfId="4" applyFont="1" applyFill="1" applyAlignment="1">
      <alignment horizontal="left" vertical="top" wrapText="1"/>
    </xf>
    <xf numFmtId="0" fontId="11" fillId="0" borderId="34" xfId="4" applyFont="1" applyBorder="1" applyAlignment="1">
      <alignment horizontal="center" vertical="center" wrapText="1"/>
    </xf>
    <xf numFmtId="0" fontId="11" fillId="0" borderId="0" xfId="4" applyFont="1" applyAlignment="1">
      <alignment horizontal="left" vertical="top" wrapText="1"/>
    </xf>
    <xf numFmtId="43" fontId="8" fillId="0" borderId="0" xfId="11" applyFont="1" applyFill="1" applyBorder="1"/>
    <xf numFmtId="0" fontId="8" fillId="2" borderId="34" xfId="0" quotePrefix="1" applyFont="1" applyFill="1" applyBorder="1" applyAlignment="1">
      <alignment horizontal="center" vertical="top"/>
    </xf>
    <xf numFmtId="0" fontId="11" fillId="0" borderId="0" xfId="0" applyFont="1" applyAlignment="1">
      <alignment horizontal="center" vertical="top"/>
    </xf>
    <xf numFmtId="4" fontId="8" fillId="0" borderId="0" xfId="0" applyNumberFormat="1" applyFont="1" applyAlignment="1">
      <alignment horizontal="center" vertical="top"/>
    </xf>
    <xf numFmtId="4" fontId="8" fillId="0" borderId="0" xfId="2" applyNumberFormat="1" applyFont="1" applyAlignment="1">
      <alignment horizontal="center" vertical="top"/>
    </xf>
    <xf numFmtId="4" fontId="8" fillId="0" borderId="0" xfId="2" applyNumberFormat="1" applyFont="1" applyAlignment="1">
      <alignment horizontal="center" vertical="center"/>
    </xf>
    <xf numFmtId="39" fontId="16" fillId="5" borderId="0" xfId="3" applyFont="1" applyFill="1" applyAlignment="1">
      <alignment horizontal="center" vertical="top"/>
    </xf>
    <xf numFmtId="39" fontId="15" fillId="0" borderId="0" xfId="3" applyFont="1" applyAlignment="1">
      <alignment horizontal="center" vertical="top"/>
    </xf>
    <xf numFmtId="39" fontId="15" fillId="5" borderId="3" xfId="3" applyFont="1" applyFill="1" applyBorder="1" applyAlignment="1">
      <alignment horizontal="center" vertical="top"/>
    </xf>
    <xf numFmtId="0" fontId="15" fillId="6" borderId="0" xfId="2" applyFont="1" applyFill="1" applyAlignment="1">
      <alignment horizontal="center" vertical="center" wrapText="1"/>
    </xf>
    <xf numFmtId="0" fontId="16" fillId="0" borderId="26" xfId="5" applyFont="1" applyBorder="1" applyAlignment="1">
      <alignment horizontal="center" vertical="top"/>
    </xf>
    <xf numFmtId="0" fontId="16" fillId="0" borderId="27" xfId="5" applyFont="1" applyBorder="1" applyAlignment="1">
      <alignment horizontal="center" vertical="top"/>
    </xf>
    <xf numFmtId="39" fontId="16" fillId="0" borderId="27" xfId="3" applyFont="1" applyBorder="1"/>
    <xf numFmtId="0" fontId="15" fillId="0" borderId="0" xfId="2" applyFont="1" applyAlignment="1">
      <alignment horizontal="center" vertical="center" wrapText="1"/>
    </xf>
    <xf numFmtId="0" fontId="16" fillId="2" borderId="32" xfId="5" applyFont="1" applyFill="1" applyBorder="1" applyAlignment="1">
      <alignment horizontal="center" vertical="top"/>
    </xf>
    <xf numFmtId="0" fontId="16" fillId="0" borderId="32" xfId="5" applyFont="1" applyBorder="1" applyAlignment="1">
      <alignment horizontal="center" vertical="top"/>
    </xf>
    <xf numFmtId="39" fontId="15" fillId="5" borderId="33" xfId="3" applyFont="1" applyFill="1" applyBorder="1" applyAlignment="1">
      <alignment horizontal="center" vertical="top"/>
    </xf>
    <xf numFmtId="0" fontId="16" fillId="2" borderId="32" xfId="5" quotePrefix="1" applyFont="1" applyFill="1" applyBorder="1" applyAlignment="1">
      <alignment horizontal="center" vertical="top"/>
    </xf>
    <xf numFmtId="0" fontId="16" fillId="3" borderId="0" xfId="4" quotePrefix="1" applyFont="1" applyFill="1" applyAlignment="1">
      <alignment horizontal="left" vertical="top" wrapText="1"/>
    </xf>
    <xf numFmtId="0" fontId="16" fillId="2" borderId="36" xfId="5" applyFont="1" applyFill="1" applyBorder="1" applyAlignment="1">
      <alignment horizontal="center" vertical="top"/>
    </xf>
    <xf numFmtId="0" fontId="16" fillId="2" borderId="37" xfId="5" applyFont="1" applyFill="1" applyBorder="1" applyAlignment="1">
      <alignment horizontal="center" vertical="top"/>
    </xf>
    <xf numFmtId="39" fontId="16" fillId="7" borderId="0" xfId="3" applyFont="1" applyFill="1"/>
    <xf numFmtId="0" fontId="16" fillId="0" borderId="53" xfId="5" applyFont="1" applyBorder="1" applyAlignment="1">
      <alignment horizontal="center" vertical="top"/>
    </xf>
    <xf numFmtId="0" fontId="16" fillId="0" borderId="54" xfId="4" applyFont="1" applyBorder="1" applyAlignment="1">
      <alignment horizontal="left" vertical="top" wrapText="1"/>
    </xf>
    <xf numFmtId="0" fontId="16" fillId="0" borderId="55" xfId="5" applyFont="1" applyBorder="1" applyAlignment="1">
      <alignment horizontal="center" vertical="top"/>
    </xf>
    <xf numFmtId="4" fontId="16" fillId="0" borderId="56" xfId="2" applyNumberFormat="1" applyFont="1" applyBorder="1" applyAlignment="1">
      <alignment horizontal="center" vertical="top"/>
    </xf>
    <xf numFmtId="0" fontId="15" fillId="6" borderId="38" xfId="2" applyFont="1" applyFill="1" applyBorder="1" applyAlignment="1">
      <alignment horizontal="center" vertical="center"/>
    </xf>
    <xf numFmtId="0" fontId="15" fillId="6" borderId="39" xfId="2" applyFont="1" applyFill="1" applyBorder="1" applyAlignment="1">
      <alignment horizontal="center" vertical="center"/>
    </xf>
    <xf numFmtId="39" fontId="15" fillId="6" borderId="39" xfId="2" applyNumberFormat="1" applyFont="1" applyFill="1" applyBorder="1" applyAlignment="1">
      <alignment horizontal="center" vertical="center"/>
    </xf>
    <xf numFmtId="39" fontId="15" fillId="0" borderId="39" xfId="2" applyNumberFormat="1" applyFont="1" applyBorder="1" applyAlignment="1">
      <alignment horizontal="center" vertical="center"/>
    </xf>
    <xf numFmtId="39" fontId="15" fillId="6" borderId="40" xfId="2" applyNumberFormat="1" applyFont="1" applyFill="1" applyBorder="1" applyAlignment="1">
      <alignment horizontal="center" vertical="center"/>
    </xf>
    <xf numFmtId="39" fontId="11" fillId="0" borderId="35" xfId="3" applyFont="1" applyBorder="1" applyAlignment="1">
      <alignment horizontal="right" vertical="top"/>
    </xf>
    <xf numFmtId="39" fontId="8" fillId="0" borderId="35" xfId="3" applyFont="1" applyBorder="1" applyAlignment="1">
      <alignment horizontal="right" vertical="center"/>
    </xf>
    <xf numFmtId="39" fontId="8" fillId="0" borderId="0" xfId="2" applyNumberFormat="1" applyFont="1" applyAlignment="1">
      <alignment horizontal="right"/>
    </xf>
    <xf numFmtId="4" fontId="8" fillId="0" borderId="35" xfId="0" applyNumberFormat="1" applyFont="1" applyBorder="1" applyAlignment="1">
      <alignment horizontal="right" vertical="top"/>
    </xf>
    <xf numFmtId="4" fontId="8" fillId="0" borderId="35" xfId="2" applyNumberFormat="1" applyFont="1" applyBorder="1" applyAlignment="1">
      <alignment horizontal="right" vertical="center"/>
    </xf>
    <xf numFmtId="43" fontId="16" fillId="0" borderId="0" xfId="11" applyFont="1" applyBorder="1" applyAlignment="1">
      <alignment vertical="top"/>
    </xf>
    <xf numFmtId="43" fontId="16" fillId="9" borderId="0" xfId="11" applyFont="1" applyFill="1" applyBorder="1" applyAlignment="1">
      <alignment vertical="top"/>
    </xf>
    <xf numFmtId="4" fontId="33" fillId="0" borderId="0" xfId="2" applyNumberFormat="1" applyFont="1"/>
    <xf numFmtId="44" fontId="16" fillId="0" borderId="0" xfId="14" applyFont="1"/>
    <xf numFmtId="0" fontId="8" fillId="0" borderId="38" xfId="2" applyFont="1" applyBorder="1"/>
    <xf numFmtId="0" fontId="8" fillId="0" borderId="39" xfId="2" applyFont="1" applyBorder="1"/>
    <xf numFmtId="39" fontId="8" fillId="0" borderId="39" xfId="2" applyNumberFormat="1" applyFont="1" applyBorder="1"/>
    <xf numFmtId="0" fontId="8" fillId="0" borderId="40" xfId="2" applyFont="1" applyBorder="1"/>
    <xf numFmtId="0" fontId="13" fillId="0" borderId="0" xfId="2" applyFont="1" applyAlignment="1">
      <alignment horizontal="centerContinuous"/>
    </xf>
    <xf numFmtId="39" fontId="14" fillId="0" borderId="0" xfId="2" applyNumberFormat="1" applyFont="1"/>
    <xf numFmtId="39" fontId="13" fillId="0" borderId="0" xfId="2" applyNumberFormat="1" applyFont="1"/>
    <xf numFmtId="0" fontId="13" fillId="0" borderId="35" xfId="2" applyFont="1" applyBorder="1" applyAlignment="1">
      <alignment horizontal="centerContinuous"/>
    </xf>
    <xf numFmtId="39" fontId="21" fillId="6" borderId="0" xfId="2" applyNumberFormat="1" applyFont="1" applyFill="1" applyAlignment="1">
      <alignment horizontal="left" vertical="top"/>
    </xf>
    <xf numFmtId="0" fontId="13" fillId="5" borderId="0" xfId="2" applyFont="1" applyFill="1" applyAlignment="1">
      <alignment horizontal="left"/>
    </xf>
    <xf numFmtId="0" fontId="13" fillId="2" borderId="57" xfId="2" applyFont="1" applyFill="1" applyBorder="1" applyAlignment="1">
      <alignment horizontal="right"/>
    </xf>
    <xf numFmtId="39" fontId="21" fillId="6" borderId="58" xfId="2" applyNumberFormat="1" applyFont="1" applyFill="1" applyBorder="1" applyAlignment="1">
      <alignment horizontal="left" vertical="top"/>
    </xf>
    <xf numFmtId="0" fontId="13" fillId="5" borderId="58" xfId="2" applyFont="1" applyFill="1" applyBorder="1" applyAlignment="1">
      <alignment horizontal="left"/>
    </xf>
    <xf numFmtId="39" fontId="15" fillId="6" borderId="58" xfId="2" applyNumberFormat="1" applyFont="1" applyFill="1" applyBorder="1" applyAlignment="1">
      <alignment horizontal="left"/>
    </xf>
    <xf numFmtId="39" fontId="13" fillId="0" borderId="58" xfId="2" applyNumberFormat="1" applyFont="1" applyBorder="1"/>
    <xf numFmtId="0" fontId="31" fillId="6" borderId="59" xfId="2" applyFont="1" applyFill="1" applyBorder="1" applyAlignment="1">
      <alignment horizontal="center"/>
    </xf>
    <xf numFmtId="39" fontId="15" fillId="6" borderId="60" xfId="2" applyNumberFormat="1" applyFont="1" applyFill="1" applyBorder="1" applyAlignment="1">
      <alignment horizontal="center" vertical="center"/>
    </xf>
    <xf numFmtId="43" fontId="16" fillId="0" borderId="0" xfId="2" applyNumberFormat="1" applyFont="1"/>
    <xf numFmtId="39" fontId="21" fillId="4" borderId="14" xfId="3" applyFont="1" applyFill="1" applyBorder="1" applyAlignment="1">
      <alignment horizontal="center" vertical="center"/>
    </xf>
    <xf numFmtId="39" fontId="34" fillId="0" borderId="0" xfId="3" applyFont="1" applyAlignment="1">
      <alignment horizontal="left"/>
    </xf>
    <xf numFmtId="39" fontId="15" fillId="6" borderId="0" xfId="2" applyNumberFormat="1" applyFont="1" applyFill="1" applyAlignment="1">
      <alignment horizontal="left" vertical="top"/>
    </xf>
    <xf numFmtId="39" fontId="16" fillId="5" borderId="0" xfId="3" applyFont="1" applyFill="1" applyAlignment="1">
      <alignment horizontal="center" vertical="center"/>
    </xf>
    <xf numFmtId="39" fontId="16" fillId="5" borderId="31" xfId="3" applyFont="1" applyFill="1" applyBorder="1"/>
    <xf numFmtId="0" fontId="16" fillId="2" borderId="23" xfId="0" quotePrefix="1" applyFont="1" applyFill="1" applyBorder="1" applyAlignment="1">
      <alignment horizontal="center" vertical="center"/>
    </xf>
    <xf numFmtId="4" fontId="16" fillId="0" borderId="30" xfId="2" applyNumberFormat="1" applyFont="1" applyBorder="1" applyAlignment="1">
      <alignment horizontal="center" vertical="center"/>
    </xf>
    <xf numFmtId="39" fontId="16" fillId="5" borderId="31" xfId="3" applyFont="1" applyFill="1" applyBorder="1" applyAlignment="1">
      <alignment horizontal="center" vertical="center"/>
    </xf>
    <xf numFmtId="0" fontId="16" fillId="0" borderId="30" xfId="0" applyFont="1" applyBorder="1" applyAlignment="1">
      <alignment horizontal="center" vertical="top"/>
    </xf>
    <xf numFmtId="39" fontId="16" fillId="5" borderId="31" xfId="3" applyFont="1" applyFill="1" applyBorder="1" applyAlignment="1">
      <alignment horizontal="center"/>
    </xf>
    <xf numFmtId="39" fontId="16" fillId="5" borderId="30" xfId="3" applyFont="1" applyFill="1" applyBorder="1" applyAlignment="1">
      <alignment horizontal="center" vertical="center"/>
    </xf>
    <xf numFmtId="39" fontId="8" fillId="5" borderId="30" xfId="3" applyFont="1" applyFill="1" applyBorder="1"/>
    <xf numFmtId="39" fontId="8" fillId="5" borderId="31" xfId="3" applyFont="1" applyFill="1" applyBorder="1"/>
    <xf numFmtId="4" fontId="8" fillId="0" borderId="30" xfId="2" applyNumberFormat="1" applyFont="1" applyBorder="1" applyAlignment="1">
      <alignment horizontal="center" vertical="center"/>
    </xf>
    <xf numFmtId="39" fontId="8" fillId="5" borderId="31" xfId="3" applyFont="1" applyFill="1" applyBorder="1" applyAlignment="1">
      <alignment horizontal="center" vertical="center"/>
    </xf>
    <xf numFmtId="0" fontId="8" fillId="0" borderId="23" xfId="0" quotePrefix="1" applyFont="1" applyBorder="1" applyAlignment="1">
      <alignment horizontal="center" vertical="center"/>
    </xf>
    <xf numFmtId="0" fontId="8" fillId="0" borderId="30" xfId="4" applyFont="1" applyBorder="1" applyAlignment="1">
      <alignment horizontal="left" vertical="top" wrapText="1"/>
    </xf>
    <xf numFmtId="0" fontId="8" fillId="0" borderId="30" xfId="0" applyFont="1" applyBorder="1" applyAlignment="1">
      <alignment horizontal="center" vertical="top"/>
    </xf>
    <xf numFmtId="39" fontId="8" fillId="5" borderId="31" xfId="3" applyFont="1" applyFill="1" applyBorder="1" applyAlignment="1">
      <alignment horizontal="center"/>
    </xf>
    <xf numFmtId="39" fontId="8" fillId="5" borderId="30" xfId="3" applyFont="1" applyFill="1" applyBorder="1" applyAlignment="1">
      <alignment horizontal="center" vertical="center"/>
    </xf>
    <xf numFmtId="0" fontId="8" fillId="0" borderId="27" xfId="4" applyFont="1" applyBorder="1" applyAlignment="1">
      <alignment horizontal="left" vertical="top" wrapText="1"/>
    </xf>
    <xf numFmtId="0" fontId="8" fillId="0" borderId="27" xfId="0" applyFont="1" applyBorder="1" applyAlignment="1">
      <alignment horizontal="center" vertical="top"/>
    </xf>
    <xf numFmtId="39" fontId="8" fillId="5" borderId="27" xfId="3" applyFont="1" applyFill="1" applyBorder="1"/>
    <xf numFmtId="0" fontId="8" fillId="0" borderId="0" xfId="0" quotePrefix="1" applyFont="1" applyAlignment="1">
      <alignment horizontal="center" vertical="top"/>
    </xf>
    <xf numFmtId="0" fontId="8" fillId="0" borderId="0" xfId="4" applyFont="1" applyAlignment="1">
      <alignment horizontal="left" vertical="top" wrapText="1"/>
    </xf>
    <xf numFmtId="39" fontId="11" fillId="0" borderId="0" xfId="3" applyFont="1" applyAlignment="1">
      <alignment horizontal="right" vertical="center"/>
    </xf>
    <xf numFmtId="39" fontId="11" fillId="0" borderId="0" xfId="3" applyFont="1" applyAlignment="1">
      <alignment horizontal="left" vertical="center"/>
    </xf>
    <xf numFmtId="39" fontId="11" fillId="0" borderId="61" xfId="3" applyFont="1" applyBorder="1" applyAlignment="1">
      <alignment horizontal="center" vertical="center"/>
    </xf>
    <xf numFmtId="0" fontId="11" fillId="6" borderId="0" xfId="2" applyFont="1" applyFill="1" applyAlignment="1">
      <alignment horizontal="center" vertical="center"/>
    </xf>
    <xf numFmtId="39" fontId="11" fillId="6" borderId="0" xfId="2" applyNumberFormat="1" applyFont="1" applyFill="1" applyAlignment="1">
      <alignment horizontal="center" vertical="center"/>
    </xf>
    <xf numFmtId="39" fontId="11" fillId="0" borderId="0" xfId="3" applyFont="1" applyAlignment="1">
      <alignment horizontal="right"/>
    </xf>
    <xf numFmtId="39" fontId="11" fillId="0" borderId="0" xfId="3" applyFont="1" applyAlignment="1">
      <alignment horizontal="left"/>
    </xf>
    <xf numFmtId="39" fontId="11" fillId="0" borderId="21" xfId="3" applyFont="1" applyBorder="1" applyAlignment="1">
      <alignment horizontal="centerContinuous"/>
    </xf>
    <xf numFmtId="39" fontId="11" fillId="0" borderId="0" xfId="3" applyFont="1" applyAlignment="1">
      <alignment horizontal="centerContinuous"/>
    </xf>
    <xf numFmtId="39" fontId="11" fillId="0" borderId="25" xfId="3" applyFont="1" applyBorder="1" applyAlignment="1">
      <alignment horizontal="center"/>
    </xf>
    <xf numFmtId="39" fontId="11" fillId="0" borderId="0" xfId="3" applyFont="1" applyAlignment="1">
      <alignment horizontal="center"/>
    </xf>
    <xf numFmtId="39" fontId="11" fillId="0" borderId="25" xfId="3" applyFont="1" applyBorder="1" applyAlignment="1">
      <alignment horizontal="centerContinuous"/>
    </xf>
    <xf numFmtId="39" fontId="11" fillId="0" borderId="16" xfId="3" applyFont="1" applyBorder="1" applyAlignment="1">
      <alignment horizontal="center" vertical="center"/>
    </xf>
    <xf numFmtId="0" fontId="8" fillId="0" borderId="26" xfId="0" quotePrefix="1" applyFont="1" applyBorder="1" applyAlignment="1">
      <alignment horizontal="center" vertical="center"/>
    </xf>
    <xf numFmtId="4" fontId="8" fillId="0" borderId="27" xfId="2" applyNumberFormat="1" applyFont="1" applyBorder="1" applyAlignment="1">
      <alignment horizontal="center" vertical="center"/>
    </xf>
    <xf numFmtId="4" fontId="8" fillId="0" borderId="11" xfId="2" applyNumberFormat="1" applyFont="1" applyBorder="1" applyAlignment="1">
      <alignment horizontal="center" vertical="center"/>
    </xf>
    <xf numFmtId="39" fontId="8" fillId="5" borderId="28" xfId="3" applyFont="1" applyFill="1" applyBorder="1" applyAlignment="1">
      <alignment horizontal="center" vertical="center"/>
    </xf>
    <xf numFmtId="0" fontId="16" fillId="0" borderId="23" xfId="0" applyFont="1" applyBorder="1" applyAlignment="1">
      <alignment horizontal="center" vertical="top"/>
    </xf>
    <xf numFmtId="4" fontId="16" fillId="0" borderId="30" xfId="0" applyNumberFormat="1" applyFont="1" applyBorder="1" applyAlignment="1">
      <alignment horizontal="center" vertical="top"/>
    </xf>
    <xf numFmtId="39" fontId="15" fillId="5" borderId="27" xfId="3" applyFont="1" applyFill="1" applyBorder="1" applyAlignment="1">
      <alignment horizontal="center" vertical="top"/>
    </xf>
    <xf numFmtId="4" fontId="16" fillId="0" borderId="29" xfId="0" applyNumberFormat="1" applyFont="1" applyBorder="1" applyAlignment="1">
      <alignment horizontal="center" vertical="top"/>
    </xf>
    <xf numFmtId="39" fontId="15" fillId="5" borderId="30" xfId="3" applyFont="1" applyFill="1" applyBorder="1" applyAlignment="1">
      <alignment horizontal="center" vertical="center"/>
    </xf>
    <xf numFmtId="39" fontId="16" fillId="0" borderId="35" xfId="3" applyFont="1" applyBorder="1"/>
    <xf numFmtId="39" fontId="15" fillId="0" borderId="31" xfId="3" applyFont="1" applyBorder="1" applyAlignment="1">
      <alignment horizontal="center" vertical="top"/>
    </xf>
    <xf numFmtId="39" fontId="15" fillId="5" borderId="28" xfId="3" applyFont="1" applyFill="1" applyBorder="1" applyAlignment="1">
      <alignment horizontal="center" vertical="top"/>
    </xf>
    <xf numFmtId="39" fontId="16" fillId="0" borderId="0" xfId="3" applyFont="1" applyAlignment="1">
      <alignment horizontal="left" vertical="center"/>
    </xf>
    <xf numFmtId="0" fontId="16" fillId="0" borderId="30" xfId="4" applyFont="1" applyBorder="1" applyAlignment="1">
      <alignment horizontal="left" vertical="center" wrapText="1"/>
    </xf>
    <xf numFmtId="0" fontId="16" fillId="0" borderId="30" xfId="5" applyFont="1" applyBorder="1" applyAlignment="1">
      <alignment horizontal="left" vertical="center"/>
    </xf>
    <xf numFmtId="39" fontId="16" fillId="0" borderId="30" xfId="3" applyFont="1" applyBorder="1" applyAlignment="1">
      <alignment horizontal="left" vertical="center"/>
    </xf>
    <xf numFmtId="39" fontId="5" fillId="0" borderId="0" xfId="3" applyAlignment="1">
      <alignment horizontal="left" vertical="center"/>
    </xf>
    <xf numFmtId="0" fontId="16" fillId="2" borderId="26" xfId="5" applyFont="1" applyFill="1" applyBorder="1" applyAlignment="1">
      <alignment horizontal="center" vertical="top"/>
    </xf>
    <xf numFmtId="0" fontId="16" fillId="3" borderId="11" xfId="4" applyFont="1" applyFill="1" applyBorder="1" applyAlignment="1">
      <alignment horizontal="left" vertical="top" wrapText="1"/>
    </xf>
    <xf numFmtId="0" fontId="16" fillId="2" borderId="27" xfId="5" applyFont="1" applyFill="1" applyBorder="1" applyAlignment="1">
      <alignment horizontal="center" vertical="top"/>
    </xf>
    <xf numFmtId="4" fontId="16" fillId="3" borderId="8" xfId="2" applyNumberFormat="1" applyFont="1" applyFill="1" applyBorder="1" applyAlignment="1">
      <alignment horizontal="center" vertical="top"/>
    </xf>
    <xf numFmtId="39" fontId="16" fillId="0" borderId="3" xfId="3" applyFont="1" applyBorder="1"/>
    <xf numFmtId="0" fontId="16" fillId="3" borderId="27" xfId="4" applyFont="1" applyFill="1" applyBorder="1" applyAlignment="1">
      <alignment horizontal="left" vertical="top" wrapText="1"/>
    </xf>
    <xf numFmtId="4" fontId="16" fillId="3" borderId="27" xfId="2" applyNumberFormat="1" applyFont="1" applyFill="1" applyBorder="1" applyAlignment="1">
      <alignment horizontal="center" vertical="top"/>
    </xf>
    <xf numFmtId="4" fontId="16" fillId="3" borderId="62" xfId="2" applyNumberFormat="1" applyFont="1" applyFill="1" applyBorder="1" applyAlignment="1">
      <alignment horizontal="center" vertical="top"/>
    </xf>
    <xf numFmtId="39" fontId="16" fillId="0" borderId="37" xfId="3" applyFont="1" applyBorder="1"/>
    <xf numFmtId="0" fontId="16" fillId="0" borderId="47" xfId="0" applyFont="1" applyBorder="1" applyAlignment="1">
      <alignment horizontal="center" vertical="top"/>
    </xf>
    <xf numFmtId="0" fontId="16" fillId="0" borderId="48" xfId="0" applyFont="1" applyBorder="1" applyAlignment="1">
      <alignment horizontal="center" vertical="top"/>
    </xf>
    <xf numFmtId="4" fontId="16" fillId="0" borderId="48" xfId="0" applyNumberFormat="1" applyFont="1" applyBorder="1" applyAlignment="1">
      <alignment horizontal="center" vertical="top"/>
    </xf>
    <xf numFmtId="39" fontId="16" fillId="0" borderId="48" xfId="3" applyFont="1" applyBorder="1"/>
    <xf numFmtId="0" fontId="16" fillId="2" borderId="50" xfId="5" applyFont="1" applyFill="1" applyBorder="1" applyAlignment="1">
      <alignment horizontal="center" vertical="top"/>
    </xf>
    <xf numFmtId="0" fontId="16" fillId="3" borderId="51" xfId="4" applyFont="1" applyFill="1" applyBorder="1" applyAlignment="1">
      <alignment horizontal="left" vertical="top" wrapText="1"/>
    </xf>
    <xf numFmtId="0" fontId="16" fillId="2" borderId="51" xfId="5" applyFont="1" applyFill="1" applyBorder="1" applyAlignment="1">
      <alignment horizontal="center" vertical="top"/>
    </xf>
    <xf numFmtId="4" fontId="16" fillId="3" borderId="51" xfId="2" applyNumberFormat="1" applyFont="1" applyFill="1" applyBorder="1" applyAlignment="1">
      <alignment horizontal="center" vertical="top"/>
    </xf>
    <xf numFmtId="39" fontId="16" fillId="0" borderId="51" xfId="3" applyFont="1" applyBorder="1"/>
    <xf numFmtId="0" fontId="16" fillId="0" borderId="50" xfId="0" applyFont="1" applyBorder="1" applyAlignment="1">
      <alignment horizontal="center" vertical="top"/>
    </xf>
    <xf numFmtId="0" fontId="16" fillId="0" borderId="51" xfId="0" applyFont="1" applyBorder="1" applyAlignment="1">
      <alignment horizontal="center" vertical="top"/>
    </xf>
    <xf numFmtId="4" fontId="16" fillId="0" borderId="51" xfId="0" applyNumberFormat="1" applyFont="1" applyBorder="1" applyAlignment="1">
      <alignment horizontal="center" vertical="top"/>
    </xf>
    <xf numFmtId="0" fontId="16" fillId="0" borderId="48" xfId="4" applyFont="1" applyBorder="1" applyAlignment="1">
      <alignment horizontal="left" vertical="top" wrapText="1"/>
    </xf>
    <xf numFmtId="0" fontId="16" fillId="0" borderId="48" xfId="5" applyFont="1" applyBorder="1" applyAlignment="1">
      <alignment horizontal="center" vertical="top"/>
    </xf>
    <xf numFmtId="4" fontId="16" fillId="0" borderId="48" xfId="2" applyNumberFormat="1" applyFont="1" applyBorder="1" applyAlignment="1">
      <alignment horizontal="center" vertical="top"/>
    </xf>
    <xf numFmtId="39" fontId="15" fillId="5" borderId="51" xfId="3" applyFont="1" applyFill="1" applyBorder="1" applyAlignment="1">
      <alignment horizontal="center" vertical="top"/>
    </xf>
    <xf numFmtId="39" fontId="15" fillId="5" borderId="52" xfId="3" applyFont="1" applyFill="1" applyBorder="1" applyAlignment="1">
      <alignment horizontal="center" vertical="top"/>
    </xf>
    <xf numFmtId="0" fontId="16" fillId="2" borderId="47" xfId="0" applyFont="1" applyFill="1" applyBorder="1" applyAlignment="1">
      <alignment horizontal="center" vertical="top"/>
    </xf>
    <xf numFmtId="0" fontId="16" fillId="2" borderId="48" xfId="0" applyFont="1" applyFill="1" applyBorder="1" applyAlignment="1">
      <alignment horizontal="center" vertical="top"/>
    </xf>
    <xf numFmtId="0" fontId="16" fillId="0" borderId="50" xfId="5" applyFont="1" applyBorder="1" applyAlignment="1">
      <alignment horizontal="center" vertical="top"/>
    </xf>
    <xf numFmtId="0" fontId="16" fillId="0" borderId="51" xfId="4" applyFont="1" applyBorder="1" applyAlignment="1">
      <alignment horizontal="left" vertical="top" wrapText="1"/>
    </xf>
    <xf numFmtId="0" fontId="16" fillId="0" borderId="51" xfId="5" applyFont="1" applyBorder="1" applyAlignment="1">
      <alignment horizontal="center" vertical="top"/>
    </xf>
    <xf numFmtId="4" fontId="16" fillId="0" borderId="51" xfId="2" applyNumberFormat="1" applyFont="1" applyBorder="1" applyAlignment="1">
      <alignment horizontal="center" vertical="top"/>
    </xf>
    <xf numFmtId="0" fontId="16" fillId="2" borderId="47" xfId="5" quotePrefix="1" applyFont="1" applyFill="1" applyBorder="1" applyAlignment="1">
      <alignment horizontal="center" vertical="top"/>
    </xf>
    <xf numFmtId="0" fontId="16" fillId="3" borderId="48" xfId="4" quotePrefix="1" applyFont="1" applyFill="1" applyBorder="1" applyAlignment="1">
      <alignment horizontal="left" vertical="top" wrapText="1"/>
    </xf>
    <xf numFmtId="0" fontId="15" fillId="0" borderId="47" xfId="2" applyFont="1" applyBorder="1" applyAlignment="1">
      <alignment horizontal="center" vertical="center" wrapText="1"/>
    </xf>
    <xf numFmtId="39" fontId="16" fillId="0" borderId="31" xfId="3" applyFont="1" applyBorder="1" applyAlignment="1">
      <alignment horizontal="left" vertical="center"/>
    </xf>
    <xf numFmtId="39" fontId="16" fillId="0" borderId="28" xfId="3" applyFont="1" applyBorder="1"/>
    <xf numFmtId="39" fontId="16" fillId="0" borderId="63" xfId="3" applyFont="1" applyBorder="1"/>
    <xf numFmtId="39" fontId="16" fillId="0" borderId="49" xfId="3" applyFont="1" applyBorder="1"/>
    <xf numFmtId="39" fontId="16" fillId="0" borderId="52" xfId="3" applyFont="1" applyBorder="1"/>
    <xf numFmtId="39" fontId="11" fillId="0" borderId="0" xfId="3" applyFont="1" applyAlignment="1">
      <alignment horizontal="right" vertical="top"/>
    </xf>
    <xf numFmtId="39" fontId="8" fillId="0" borderId="0" xfId="3" applyFont="1" applyAlignment="1">
      <alignment horizontal="right" vertical="center"/>
    </xf>
    <xf numFmtId="0" fontId="8" fillId="2" borderId="0" xfId="0" quotePrefix="1" applyFont="1" applyFill="1" applyAlignment="1">
      <alignment horizontal="center" vertical="top"/>
    </xf>
    <xf numFmtId="39" fontId="8" fillId="0" borderId="0" xfId="3" applyFont="1"/>
    <xf numFmtId="0" fontId="11" fillId="6" borderId="39" xfId="2" applyFont="1" applyFill="1" applyBorder="1" applyAlignment="1">
      <alignment horizontal="center" vertical="center"/>
    </xf>
    <xf numFmtId="39" fontId="11" fillId="6" borderId="39" xfId="2" applyNumberFormat="1" applyFont="1" applyFill="1" applyBorder="1" applyAlignment="1">
      <alignment horizontal="center" vertical="center"/>
    </xf>
    <xf numFmtId="39" fontId="11" fillId="0" borderId="39" xfId="2" applyNumberFormat="1" applyFont="1" applyBorder="1" applyAlignment="1">
      <alignment horizontal="center" vertical="center"/>
    </xf>
    <xf numFmtId="39" fontId="8" fillId="0" borderId="0" xfId="3" applyFont="1" applyAlignment="1">
      <alignment horizontal="center" vertical="top"/>
    </xf>
    <xf numFmtId="0" fontId="11" fillId="3" borderId="0" xfId="4" applyFont="1" applyFill="1" applyAlignment="1">
      <alignment horizontal="center" vertical="top" wrapText="1"/>
    </xf>
    <xf numFmtId="39" fontId="7" fillId="0" borderId="0" xfId="3" applyFont="1"/>
    <xf numFmtId="0" fontId="17" fillId="3" borderId="0" xfId="4" applyFont="1" applyFill="1" applyAlignment="1">
      <alignment horizontal="left" vertical="top" wrapText="1"/>
    </xf>
    <xf numFmtId="0" fontId="17" fillId="0" borderId="0" xfId="0" applyFont="1" applyAlignment="1">
      <alignment horizontal="center" vertical="top"/>
    </xf>
    <xf numFmtId="4" fontId="10" fillId="0" borderId="0" xfId="0" applyNumberFormat="1" applyFont="1" applyAlignment="1">
      <alignment horizontal="right" vertical="top"/>
    </xf>
    <xf numFmtId="39" fontId="10" fillId="0" borderId="0" xfId="3" applyFont="1" applyAlignment="1">
      <alignment horizontal="right" vertical="top"/>
    </xf>
    <xf numFmtId="39" fontId="11" fillId="0" borderId="35" xfId="3" applyFont="1" applyBorder="1" applyAlignment="1">
      <alignment horizontal="center" vertical="center"/>
    </xf>
    <xf numFmtId="4" fontId="11" fillId="0" borderId="0" xfId="0" applyNumberFormat="1" applyFont="1" applyAlignment="1">
      <alignment horizontal="center" vertical="top"/>
    </xf>
    <xf numFmtId="0" fontId="11" fillId="6" borderId="38" xfId="2" applyFont="1" applyFill="1" applyBorder="1" applyAlignment="1">
      <alignment horizontal="center" vertical="center"/>
    </xf>
    <xf numFmtId="39" fontId="8" fillId="0" borderId="35" xfId="3" applyFont="1" applyBorder="1"/>
    <xf numFmtId="0" fontId="17" fillId="0" borderId="34" xfId="2" applyFont="1" applyBorder="1"/>
    <xf numFmtId="39" fontId="17" fillId="0" borderId="35" xfId="3" applyFont="1" applyBorder="1"/>
    <xf numFmtId="4" fontId="11" fillId="0" borderId="0" xfId="0" applyNumberFormat="1" applyFont="1" applyAlignment="1">
      <alignment horizontal="right" vertical="center"/>
    </xf>
    <xf numFmtId="4" fontId="11" fillId="0" borderId="0" xfId="0" applyNumberFormat="1" applyFont="1" applyAlignment="1">
      <alignment horizontal="center" vertical="center"/>
    </xf>
    <xf numFmtId="0" fontId="8" fillId="2" borderId="41" xfId="0" quotePrefix="1" applyFont="1" applyFill="1" applyBorder="1" applyAlignment="1">
      <alignment horizontal="center" vertical="top"/>
    </xf>
    <xf numFmtId="0" fontId="8" fillId="3" borderId="42" xfId="4" applyFont="1" applyFill="1" applyBorder="1" applyAlignment="1">
      <alignment horizontal="left" vertical="top" wrapText="1"/>
    </xf>
    <xf numFmtId="0" fontId="11" fillId="0" borderId="42" xfId="0" applyFont="1" applyBorder="1" applyAlignment="1">
      <alignment horizontal="center" vertical="top"/>
    </xf>
    <xf numFmtId="4" fontId="8" fillId="0" borderId="42" xfId="0" applyNumberFormat="1" applyFont="1" applyBorder="1" applyAlignment="1">
      <alignment horizontal="center" vertical="top"/>
    </xf>
    <xf numFmtId="39" fontId="11" fillId="0" borderId="42" xfId="3" applyFont="1" applyBorder="1" applyAlignment="1">
      <alignment horizontal="right" vertical="top"/>
    </xf>
    <xf numFmtId="39" fontId="8" fillId="0" borderId="43" xfId="3" applyFont="1" applyBorder="1"/>
    <xf numFmtId="39" fontId="8" fillId="0" borderId="40" xfId="3" applyFont="1" applyBorder="1"/>
    <xf numFmtId="39" fontId="11" fillId="0" borderId="64" xfId="3" applyFont="1" applyBorder="1" applyAlignment="1">
      <alignment horizontal="right" vertical="top"/>
    </xf>
    <xf numFmtId="39" fontId="15" fillId="0" borderId="45" xfId="2" applyNumberFormat="1" applyFont="1" applyBorder="1" applyAlignment="1">
      <alignment horizontal="center" vertical="center" wrapText="1"/>
    </xf>
    <xf numFmtId="4" fontId="16" fillId="0" borderId="0" xfId="2" applyNumberFormat="1" applyFont="1" applyAlignment="1">
      <alignment horizontal="center" vertical="top"/>
    </xf>
    <xf numFmtId="0" fontId="16" fillId="2" borderId="41" xfId="0" quotePrefix="1" applyFont="1" applyFill="1" applyBorder="1" applyAlignment="1">
      <alignment horizontal="center" vertical="top"/>
    </xf>
    <xf numFmtId="4" fontId="16" fillId="0" borderId="42" xfId="2" applyNumberFormat="1" applyFont="1" applyBorder="1" applyAlignment="1">
      <alignment horizontal="center" vertical="top"/>
    </xf>
    <xf numFmtId="4" fontId="16" fillId="0" borderId="42" xfId="2" applyNumberFormat="1" applyFont="1" applyBorder="1" applyAlignment="1">
      <alignment horizontal="right" vertical="top"/>
    </xf>
    <xf numFmtId="4" fontId="16" fillId="0" borderId="43" xfId="2" applyNumberFormat="1" applyFont="1" applyBorder="1" applyAlignment="1">
      <alignment horizontal="right" vertical="top"/>
    </xf>
    <xf numFmtId="4" fontId="16" fillId="0" borderId="0" xfId="2" applyNumberFormat="1" applyFont="1" applyAlignment="1">
      <alignment horizontal="right" vertical="top"/>
    </xf>
    <xf numFmtId="4" fontId="16" fillId="0" borderId="0" xfId="2" applyNumberFormat="1" applyFont="1" applyAlignment="1">
      <alignment horizontal="center" vertical="center"/>
    </xf>
    <xf numFmtId="0" fontId="31" fillId="6" borderId="58" xfId="2" applyFont="1" applyFill="1" applyBorder="1" applyAlignment="1">
      <alignment horizontal="center"/>
    </xf>
    <xf numFmtId="0" fontId="15" fillId="6" borderId="29" xfId="2" applyFont="1" applyFill="1" applyBorder="1" applyAlignment="1">
      <alignment horizontal="center" vertical="center"/>
    </xf>
    <xf numFmtId="39" fontId="15" fillId="6" borderId="29" xfId="2" applyNumberFormat="1" applyFont="1" applyFill="1" applyBorder="1" applyAlignment="1">
      <alignment horizontal="center" vertical="center"/>
    </xf>
    <xf numFmtId="0" fontId="36" fillId="6" borderId="48" xfId="2" applyFont="1" applyFill="1" applyBorder="1" applyAlignment="1">
      <alignment horizontal="center" vertical="top"/>
    </xf>
    <xf numFmtId="4" fontId="15" fillId="0" borderId="48" xfId="2" applyNumberFormat="1" applyFont="1" applyBorder="1" applyAlignment="1">
      <alignment horizontal="center" vertical="top"/>
    </xf>
    <xf numFmtId="4" fontId="15" fillId="0" borderId="48" xfId="2" applyNumberFormat="1" applyFont="1" applyBorder="1" applyAlignment="1">
      <alignment horizontal="right" vertical="top"/>
    </xf>
    <xf numFmtId="43" fontId="8" fillId="0" borderId="0" xfId="2" quotePrefix="1" applyNumberFormat="1" applyFont="1"/>
    <xf numFmtId="4" fontId="37" fillId="0" borderId="0" xfId="2" applyNumberFormat="1" applyFont="1" applyAlignment="1">
      <alignment horizontal="center" vertical="top"/>
    </xf>
    <xf numFmtId="43" fontId="16" fillId="0" borderId="0" xfId="2" quotePrefix="1" applyNumberFormat="1" applyFont="1"/>
    <xf numFmtId="43" fontId="16" fillId="0" borderId="0" xfId="11" applyFont="1"/>
    <xf numFmtId="0" fontId="16" fillId="0" borderId="42" xfId="0" applyFont="1" applyBorder="1" applyAlignment="1">
      <alignment horizontal="center" vertical="top"/>
    </xf>
    <xf numFmtId="39" fontId="16" fillId="5" borderId="48" xfId="3" applyFont="1" applyFill="1" applyBorder="1"/>
    <xf numFmtId="39" fontId="16" fillId="0" borderId="48" xfId="3" applyFont="1" applyBorder="1" applyAlignment="1">
      <alignment horizontal="center" vertical="top"/>
    </xf>
    <xf numFmtId="39" fontId="15" fillId="6" borderId="48" xfId="2" applyNumberFormat="1" applyFont="1" applyFill="1" applyBorder="1" applyAlignment="1">
      <alignment horizontal="center" vertical="center"/>
    </xf>
    <xf numFmtId="39" fontId="15" fillId="0" borderId="48" xfId="2" applyNumberFormat="1" applyFont="1" applyBorder="1" applyAlignment="1">
      <alignment horizontal="center" vertical="center"/>
    </xf>
    <xf numFmtId="0" fontId="15" fillId="0" borderId="48" xfId="2" applyFont="1" applyBorder="1" applyAlignment="1">
      <alignment horizontal="center" vertical="center" wrapText="1"/>
    </xf>
    <xf numFmtId="39" fontId="15" fillId="0" borderId="48" xfId="3" applyFont="1" applyBorder="1" applyAlignment="1">
      <alignment horizontal="center" vertical="top"/>
    </xf>
    <xf numFmtId="0" fontId="15" fillId="0" borderId="48" xfId="2" applyFont="1" applyBorder="1" applyAlignment="1">
      <alignment horizontal="center" vertical="center"/>
    </xf>
    <xf numFmtId="39" fontId="16" fillId="0" borderId="48" xfId="3" applyFont="1" applyBorder="1" applyAlignment="1">
      <alignment horizontal="right" vertical="top"/>
    </xf>
    <xf numFmtId="0" fontId="15" fillId="2" borderId="65" xfId="0" applyFont="1" applyFill="1" applyBorder="1" applyAlignment="1">
      <alignment horizontal="center" vertical="top"/>
    </xf>
    <xf numFmtId="39" fontId="16" fillId="5" borderId="66" xfId="3" applyFont="1" applyFill="1" applyBorder="1"/>
    <xf numFmtId="0" fontId="16" fillId="2" borderId="65" xfId="5" applyFont="1" applyFill="1" applyBorder="1" applyAlignment="1">
      <alignment horizontal="center" vertical="top"/>
    </xf>
    <xf numFmtId="0" fontId="16" fillId="0" borderId="65" xfId="5" applyFont="1" applyBorder="1" applyAlignment="1">
      <alignment horizontal="center" vertical="top"/>
    </xf>
    <xf numFmtId="39" fontId="16" fillId="0" borderId="66" xfId="3" applyFont="1" applyBorder="1" applyAlignment="1">
      <alignment horizontal="center" vertical="top"/>
    </xf>
    <xf numFmtId="39" fontId="15" fillId="5" borderId="66" xfId="3" applyFont="1" applyFill="1" applyBorder="1" applyAlignment="1">
      <alignment horizontal="center" vertical="top"/>
    </xf>
    <xf numFmtId="39" fontId="16" fillId="5" borderId="66" xfId="3" applyFont="1" applyFill="1" applyBorder="1" applyAlignment="1">
      <alignment horizontal="center" vertical="top"/>
    </xf>
    <xf numFmtId="0" fontId="15" fillId="2" borderId="65" xfId="5" applyFont="1" applyFill="1" applyBorder="1" applyAlignment="1">
      <alignment horizontal="center" vertical="top"/>
    </xf>
    <xf numFmtId="39" fontId="15" fillId="0" borderId="66" xfId="3" applyFont="1" applyBorder="1" applyAlignment="1">
      <alignment horizontal="center" vertical="top"/>
    </xf>
    <xf numFmtId="0" fontId="15" fillId="6" borderId="65" xfId="2" applyFont="1" applyFill="1" applyBorder="1" applyAlignment="1">
      <alignment horizontal="center" vertical="center"/>
    </xf>
    <xf numFmtId="39" fontId="15" fillId="6" borderId="66" xfId="2" applyNumberFormat="1" applyFont="1" applyFill="1" applyBorder="1" applyAlignment="1">
      <alignment horizontal="center" vertical="center"/>
    </xf>
    <xf numFmtId="0" fontId="15" fillId="0" borderId="65" xfId="2" applyFont="1" applyBorder="1" applyAlignment="1">
      <alignment horizontal="center" vertical="center"/>
    </xf>
    <xf numFmtId="0" fontId="16" fillId="2" borderId="65" xfId="0" quotePrefix="1" applyFont="1" applyFill="1" applyBorder="1" applyAlignment="1">
      <alignment horizontal="center" vertical="top"/>
    </xf>
    <xf numFmtId="4" fontId="15" fillId="0" borderId="66" xfId="2" applyNumberFormat="1" applyFont="1" applyBorder="1" applyAlignment="1">
      <alignment horizontal="center" vertical="top"/>
    </xf>
    <xf numFmtId="4" fontId="16" fillId="0" borderId="66" xfId="2" applyNumberFormat="1" applyFont="1" applyBorder="1" applyAlignment="1">
      <alignment horizontal="center" vertical="top"/>
    </xf>
    <xf numFmtId="39" fontId="16" fillId="0" borderId="66" xfId="3" applyFont="1" applyBorder="1"/>
    <xf numFmtId="0" fontId="16" fillId="2" borderId="67" xfId="5" applyFont="1" applyFill="1" applyBorder="1" applyAlignment="1">
      <alignment horizontal="center" vertical="top"/>
    </xf>
    <xf numFmtId="39" fontId="15" fillId="5" borderId="68" xfId="3" applyFont="1" applyFill="1" applyBorder="1" applyAlignment="1">
      <alignment horizontal="center" vertical="top"/>
    </xf>
    <xf numFmtId="39" fontId="11" fillId="0" borderId="0" xfId="3" applyFont="1" applyAlignment="1">
      <alignment horizontal="center" vertical="center"/>
    </xf>
    <xf numFmtId="0" fontId="16" fillId="0" borderId="13" xfId="2" applyFont="1" applyBorder="1"/>
    <xf numFmtId="0" fontId="15" fillId="3" borderId="0" xfId="4" applyFont="1" applyFill="1" applyAlignment="1">
      <alignment horizontal="center" vertical="top" wrapText="1"/>
    </xf>
    <xf numFmtId="0" fontId="8" fillId="0" borderId="13" xfId="2" applyFont="1" applyBorder="1"/>
    <xf numFmtId="4" fontId="11" fillId="0" borderId="0" xfId="0" applyNumberFormat="1" applyFont="1" applyAlignment="1">
      <alignment horizontal="right" vertical="top"/>
    </xf>
    <xf numFmtId="4" fontId="15" fillId="0" borderId="0" xfId="0" applyNumberFormat="1" applyFont="1" applyAlignment="1">
      <alignment horizontal="center" vertical="top"/>
    </xf>
    <xf numFmtId="0" fontId="11" fillId="0" borderId="13" xfId="2" applyFont="1" applyBorder="1" applyAlignment="1">
      <alignment horizontal="center" vertical="center"/>
    </xf>
    <xf numFmtId="0" fontId="11" fillId="3" borderId="13" xfId="4" applyFont="1" applyFill="1" applyBorder="1" applyAlignment="1">
      <alignment horizontal="center" vertical="center" wrapText="1"/>
    </xf>
    <xf numFmtId="0" fontId="11" fillId="0" borderId="13" xfId="4" applyFont="1" applyBorder="1" applyAlignment="1">
      <alignment horizontal="center" vertical="center" wrapText="1"/>
    </xf>
    <xf numFmtId="39" fontId="8" fillId="0" borderId="0" xfId="2" applyNumberFormat="1" applyFont="1"/>
    <xf numFmtId="0" fontId="8" fillId="2" borderId="13" xfId="0" quotePrefix="1" applyFont="1" applyFill="1" applyBorder="1" applyAlignment="1">
      <alignment horizontal="center" vertical="top"/>
    </xf>
    <xf numFmtId="0" fontId="16" fillId="2" borderId="42" xfId="0" applyFont="1" applyFill="1" applyBorder="1" applyAlignment="1">
      <alignment horizontal="center" vertical="top"/>
    </xf>
    <xf numFmtId="0" fontId="10" fillId="10" borderId="0" xfId="4" applyFont="1" applyFill="1" applyAlignment="1">
      <alignment horizontal="center" vertical="center" wrapText="1"/>
    </xf>
    <xf numFmtId="0" fontId="0" fillId="0" borderId="0" xfId="0" applyAlignment="1">
      <alignment horizontal="center"/>
    </xf>
    <xf numFmtId="0" fontId="0" fillId="0" borderId="0" xfId="0" applyAlignment="1">
      <alignment horizontal="left"/>
    </xf>
    <xf numFmtId="0" fontId="25" fillId="0" borderId="0" xfId="0" applyFont="1" applyAlignment="1">
      <alignment horizontal="left"/>
    </xf>
    <xf numFmtId="0" fontId="24" fillId="0" borderId="0" xfId="0" applyFont="1" applyAlignment="1">
      <alignment horizontal="left"/>
    </xf>
    <xf numFmtId="0" fontId="9" fillId="10" borderId="0" xfId="4" applyFont="1" applyFill="1" applyAlignment="1">
      <alignment horizontal="center" vertical="center" wrapText="1"/>
    </xf>
    <xf numFmtId="39" fontId="20" fillId="0" borderId="0" xfId="3" applyFont="1" applyAlignment="1">
      <alignment horizontal="center"/>
    </xf>
    <xf numFmtId="39" fontId="9" fillId="0" borderId="0" xfId="3" applyFont="1" applyAlignment="1">
      <alignment horizontal="center"/>
    </xf>
    <xf numFmtId="39" fontId="15" fillId="4" borderId="7" xfId="3" applyFont="1" applyFill="1" applyBorder="1" applyAlignment="1">
      <alignment horizontal="center" vertical="center"/>
    </xf>
    <xf numFmtId="39" fontId="15" fillId="4" borderId="23" xfId="3" applyFont="1" applyFill="1" applyBorder="1" applyAlignment="1">
      <alignment horizontal="center" vertical="center"/>
    </xf>
    <xf numFmtId="39" fontId="15" fillId="4" borderId="19" xfId="3" applyFont="1" applyFill="1" applyBorder="1" applyAlignment="1">
      <alignment horizontal="center" vertical="center"/>
    </xf>
    <xf numFmtId="39" fontId="15" fillId="4" borderId="30" xfId="3" applyFont="1" applyFill="1" applyBorder="1" applyAlignment="1">
      <alignment horizontal="center" vertical="center"/>
    </xf>
    <xf numFmtId="39" fontId="15" fillId="4" borderId="20" xfId="3" applyFont="1" applyFill="1" applyBorder="1" applyAlignment="1">
      <alignment horizontal="center" vertical="center"/>
    </xf>
    <xf numFmtId="39" fontId="15" fillId="4" borderId="5" xfId="3" applyFont="1" applyFill="1" applyBorder="1" applyAlignment="1">
      <alignment horizontal="center" vertical="center"/>
    </xf>
    <xf numFmtId="39" fontId="15" fillId="4" borderId="17" xfId="3" applyFont="1" applyFill="1" applyBorder="1" applyAlignment="1">
      <alignment horizontal="center" vertical="center"/>
    </xf>
    <xf numFmtId="39" fontId="15" fillId="4" borderId="9" xfId="3" applyFont="1" applyFill="1" applyBorder="1" applyAlignment="1">
      <alignment horizontal="center" vertical="center"/>
    </xf>
    <xf numFmtId="39" fontId="15" fillId="4" borderId="18" xfId="3" applyFont="1" applyFill="1" applyBorder="1" applyAlignment="1">
      <alignment horizontal="center" vertical="center"/>
    </xf>
    <xf numFmtId="39" fontId="15" fillId="4" borderId="31" xfId="3" applyFont="1" applyFill="1" applyBorder="1" applyAlignment="1">
      <alignment horizontal="center" vertical="center"/>
    </xf>
    <xf numFmtId="39" fontId="15" fillId="6" borderId="0" xfId="2" applyNumberFormat="1" applyFont="1" applyFill="1" applyAlignment="1">
      <alignment horizontal="left" vertical="top" wrapText="1"/>
    </xf>
    <xf numFmtId="0" fontId="26" fillId="0" borderId="0" xfId="0" applyFont="1" applyAlignment="1">
      <alignment horizontal="center" vertical="center" wrapText="1"/>
    </xf>
    <xf numFmtId="0" fontId="10" fillId="10" borderId="0" xfId="4" applyFont="1" applyFill="1" applyAlignment="1">
      <alignment horizontal="center" vertical="center" wrapText="1"/>
    </xf>
    <xf numFmtId="0" fontId="20" fillId="0" borderId="34" xfId="2" applyFont="1" applyBorder="1" applyAlignment="1">
      <alignment horizontal="center"/>
    </xf>
    <xf numFmtId="0" fontId="20" fillId="0" borderId="0" xfId="2" applyFont="1" applyAlignment="1">
      <alignment horizontal="center"/>
    </xf>
    <xf numFmtId="0" fontId="20" fillId="0" borderId="35" xfId="2" applyFont="1" applyBorder="1" applyAlignment="1">
      <alignment horizontal="center"/>
    </xf>
    <xf numFmtId="0" fontId="9" fillId="0" borderId="34" xfId="2" applyFont="1" applyBorder="1" applyAlignment="1">
      <alignment horizontal="center"/>
    </xf>
    <xf numFmtId="0" fontId="9" fillId="0" borderId="0" xfId="2" applyFont="1" applyAlignment="1">
      <alignment horizontal="center"/>
    </xf>
    <xf numFmtId="0" fontId="9" fillId="0" borderId="35" xfId="2" applyFont="1" applyBorder="1" applyAlignment="1">
      <alignment horizontal="center"/>
    </xf>
    <xf numFmtId="39" fontId="22" fillId="6" borderId="0" xfId="2" applyNumberFormat="1" applyFont="1" applyFill="1" applyAlignment="1">
      <alignment horizontal="right"/>
    </xf>
    <xf numFmtId="39" fontId="22" fillId="6" borderId="35" xfId="2" applyNumberFormat="1" applyFont="1" applyFill="1" applyBorder="1" applyAlignment="1">
      <alignment horizontal="right"/>
    </xf>
    <xf numFmtId="39" fontId="21" fillId="6" borderId="0" xfId="2" applyNumberFormat="1" applyFont="1" applyFill="1" applyAlignment="1">
      <alignment horizontal="left" vertical="top" wrapText="1"/>
    </xf>
    <xf numFmtId="39" fontId="21" fillId="6" borderId="35" xfId="2" applyNumberFormat="1" applyFont="1" applyFill="1" applyBorder="1" applyAlignment="1">
      <alignment horizontal="left" vertical="top" wrapText="1"/>
    </xf>
    <xf numFmtId="0" fontId="11" fillId="0" borderId="0" xfId="2" applyFont="1" applyAlignment="1">
      <alignment horizontal="center"/>
    </xf>
    <xf numFmtId="0" fontId="11" fillId="0" borderId="35" xfId="2" applyFont="1" applyBorder="1" applyAlignment="1">
      <alignment horizontal="center"/>
    </xf>
    <xf numFmtId="0" fontId="17" fillId="0" borderId="0" xfId="1" applyFont="1" applyAlignment="1">
      <alignment horizontal="center"/>
    </xf>
    <xf numFmtId="0" fontId="10" fillId="0" borderId="0" xfId="1" applyFont="1" applyAlignment="1">
      <alignment horizontal="center"/>
    </xf>
    <xf numFmtId="0" fontId="18" fillId="0" borderId="0" xfId="1" applyFont="1" applyAlignment="1">
      <alignment horizontal="center"/>
    </xf>
    <xf numFmtId="0" fontId="8" fillId="0" borderId="0" xfId="1" applyFont="1" applyAlignment="1">
      <alignment horizontal="left" vertical="top"/>
    </xf>
    <xf numFmtId="4" fontId="8" fillId="0" borderId="4" xfId="1" applyNumberFormat="1" applyFont="1" applyBorder="1" applyAlignment="1">
      <alignment horizontal="left" vertical="top" wrapText="1"/>
    </xf>
  </cellXfs>
  <cellStyles count="17">
    <cellStyle name="Millares" xfId="11" builtinId="3"/>
    <cellStyle name="Moneda" xfId="14" builtinId="4"/>
    <cellStyle name="Normal" xfId="0" builtinId="0"/>
    <cellStyle name="Normal 14" xfId="6" xr:uid="{00000000-0005-0000-0000-000003000000}"/>
    <cellStyle name="Normal 15" xfId="7" xr:uid="{00000000-0005-0000-0000-000004000000}"/>
    <cellStyle name="Normal 16" xfId="8" xr:uid="{00000000-0005-0000-0000-000005000000}"/>
    <cellStyle name="Normal 2" xfId="12" xr:uid="{00000000-0005-0000-0000-000006000000}"/>
    <cellStyle name="Normal 2 2" xfId="13" xr:uid="{00000000-0005-0000-0000-000007000000}"/>
    <cellStyle name="Normal 2 2 2" xfId="16" xr:uid="{F95A582B-04AC-4290-9643-3E862339A540}"/>
    <cellStyle name="Normal 2 254" xfId="15" xr:uid="{79136E60-A5E7-4458-A1D2-6C4DCC44D0BA}"/>
    <cellStyle name="Normal 5" xfId="9" xr:uid="{00000000-0005-0000-0000-000008000000}"/>
    <cellStyle name="Normal 6" xfId="10" xr:uid="{00000000-0005-0000-0000-000009000000}"/>
    <cellStyle name="Normal_CEDULA DE REGISTRO AGUA POTABLE" xfId="1" xr:uid="{00000000-0005-0000-0000-00000A000000}"/>
    <cellStyle name="Normal_Formato" xfId="2" xr:uid="{00000000-0005-0000-0000-00000E000000}"/>
    <cellStyle name="Normal_JGPERODR" xfId="3" xr:uid="{00000000-0005-0000-0000-000010000000}"/>
    <cellStyle name="Normal_La Parrilla" xfId="4" xr:uid="{00000000-0005-0000-0000-000011000000}"/>
    <cellStyle name="Normal_Santa Rita de Casia" xfId="5" xr:uid="{00000000-0005-0000-0000-000013000000}"/>
  </cellStyles>
  <dxfs count="0"/>
  <tableStyles count="0" defaultTableStyle="TableStyleMedium9" defaultPivotStyle="PivotStyleLight16"/>
  <colors>
    <mruColors>
      <color rgb="FFB7474F"/>
      <color rgb="FFA62C2C"/>
      <color rgb="FFBF5960"/>
      <color rgb="FFA64047"/>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333375</xdr:colOff>
      <xdr:row>0</xdr:row>
      <xdr:rowOff>104775</xdr:rowOff>
    </xdr:from>
    <xdr:to>
      <xdr:col>2</xdr:col>
      <xdr:colOff>672026</xdr:colOff>
      <xdr:row>5</xdr:row>
      <xdr:rowOff>180594</xdr:rowOff>
    </xdr:to>
    <xdr:pic>
      <xdr:nvPicPr>
        <xdr:cNvPr id="6" name="Imagen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09650" y="104775"/>
          <a:ext cx="1186376" cy="105689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95308</xdr:colOff>
      <xdr:row>0</xdr:row>
      <xdr:rowOff>76200</xdr:rowOff>
    </xdr:from>
    <xdr:to>
      <xdr:col>1</xdr:col>
      <xdr:colOff>381000</xdr:colOff>
      <xdr:row>4</xdr:row>
      <xdr:rowOff>72640</xdr:rowOff>
    </xdr:to>
    <xdr:pic>
      <xdr:nvPicPr>
        <xdr:cNvPr id="2" name="Imagen 1">
          <a:extLst>
            <a:ext uri="{FF2B5EF4-FFF2-40B4-BE49-F238E27FC236}">
              <a16:creationId xmlns:a16="http://schemas.microsoft.com/office/drawing/2014/main" id="{8E5743DD-417E-49BC-978D-CC0A906BB08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308" y="76200"/>
          <a:ext cx="904817" cy="739390"/>
        </a:xfrm>
        <a:prstGeom prst="rect">
          <a:avLst/>
        </a:prstGeom>
      </xdr:spPr>
    </xdr:pic>
    <xdr:clientData/>
  </xdr:twoCellAnchor>
  <xdr:twoCellAnchor editAs="oneCell">
    <xdr:from>
      <xdr:col>0</xdr:col>
      <xdr:colOff>95308</xdr:colOff>
      <xdr:row>0</xdr:row>
      <xdr:rowOff>76200</xdr:rowOff>
    </xdr:from>
    <xdr:to>
      <xdr:col>1</xdr:col>
      <xdr:colOff>381000</xdr:colOff>
      <xdr:row>4</xdr:row>
      <xdr:rowOff>72640</xdr:rowOff>
    </xdr:to>
    <xdr:pic>
      <xdr:nvPicPr>
        <xdr:cNvPr id="3" name="Imagen 2">
          <a:extLst>
            <a:ext uri="{FF2B5EF4-FFF2-40B4-BE49-F238E27FC236}">
              <a16:creationId xmlns:a16="http://schemas.microsoft.com/office/drawing/2014/main" id="{0BF8CE17-EA7C-4985-975B-CAF22089B2A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308" y="76200"/>
          <a:ext cx="904817" cy="7393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0</xdr:row>
      <xdr:rowOff>57150</xdr:rowOff>
    </xdr:from>
    <xdr:to>
      <xdr:col>2</xdr:col>
      <xdr:colOff>379133</xdr:colOff>
      <xdr:row>5</xdr:row>
      <xdr:rowOff>190500</xdr:rowOff>
    </xdr:to>
    <xdr:pic>
      <xdr:nvPicPr>
        <xdr:cNvPr id="2" name="Imagen 1">
          <a:extLst>
            <a:ext uri="{FF2B5EF4-FFF2-40B4-BE49-F238E27FC236}">
              <a16:creationId xmlns:a16="http://schemas.microsoft.com/office/drawing/2014/main" id="{3A602BB9-2EBB-45D3-8DAB-1BF3B5714F0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 y="57150"/>
          <a:ext cx="1379258" cy="12287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EXCEL\Presupuestos%20pxp%202001\Alcantarillado\La%20Parrilla%20(Nombre%20de%20Dios%201&#170;%20etap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EXCEL\Presupuestos%20pxp%202001\Agua%20Potable\La%20Parrill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ESTUDIO Y PROYECTO"/>
      <sheetName val="INVERSION"/>
      <sheetName val="REGISTROOBRA"/>
      <sheetName val="San J. de la Parrilla (Secope)"/>
      <sheetName val="San J. de la Parrilla (contrat)"/>
      <sheetName val="Catálogo de Conceptos "/>
    </sheetNames>
    <sheetDataSet>
      <sheetData sheetId="0" refreshError="1"/>
      <sheetData sheetId="1" refreshError="1"/>
      <sheetData sheetId="2" refreshError="1"/>
      <sheetData sheetId="3"/>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
      <sheetName val="ESTUDIO Y PROYECTO"/>
      <sheetName val="INVERSION"/>
      <sheetName val="REGISTROOBRA"/>
      <sheetName val="San J. de la Parrilla (Secope)"/>
      <sheetName val="San J. de la Parrilla (contrat)"/>
      <sheetName val="Catálogo de Conceptos "/>
    </sheetNames>
    <sheetDataSet>
      <sheetData sheetId="0" refreshError="1"/>
      <sheetData sheetId="1" refreshError="1"/>
      <sheetData sheetId="2" refreshError="1"/>
      <sheetData sheetId="3"/>
      <sheetData sheetId="4" refreshError="1"/>
      <sheetData sheetId="5" refreshError="1"/>
      <sheetData sheetId="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41"/>
  <sheetViews>
    <sheetView zoomScaleNormal="100" workbookViewId="0">
      <selection activeCell="F16" sqref="F16"/>
    </sheetView>
  </sheetViews>
  <sheetFormatPr baseColWidth="10" defaultColWidth="12" defaultRowHeight="10.5" x14ac:dyDescent="0.15"/>
  <sheetData>
    <row r="2" spans="1:7" x14ac:dyDescent="0.15">
      <c r="A2" s="384" t="s">
        <v>61</v>
      </c>
      <c r="B2" s="384"/>
      <c r="C2" s="384"/>
      <c r="D2" s="384"/>
      <c r="E2" s="384"/>
      <c r="F2" s="384"/>
      <c r="G2" s="384"/>
    </row>
    <row r="4" spans="1:7" x14ac:dyDescent="0.15">
      <c r="A4" s="385" t="s">
        <v>39</v>
      </c>
      <c r="B4" s="385"/>
      <c r="C4" s="385"/>
    </row>
    <row r="6" spans="1:7" x14ac:dyDescent="0.15">
      <c r="A6" s="26" t="s">
        <v>36</v>
      </c>
      <c r="B6" s="27">
        <v>4473.84</v>
      </c>
      <c r="C6" s="28">
        <f>0.4*0.55*1</f>
        <v>0.22000000000000003</v>
      </c>
      <c r="D6" s="29">
        <f>B6*C6</f>
        <v>984.24480000000017</v>
      </c>
    </row>
    <row r="9" spans="1:7" x14ac:dyDescent="0.15">
      <c r="A9" s="385" t="s">
        <v>38</v>
      </c>
      <c r="B9" s="385"/>
      <c r="C9" s="385"/>
    </row>
    <row r="11" spans="1:7" x14ac:dyDescent="0.15">
      <c r="A11" s="26" t="s">
        <v>37</v>
      </c>
      <c r="B11" s="27">
        <v>425.94</v>
      </c>
      <c r="C11" s="28">
        <f>(0.55*1*2)*(1.1)</f>
        <v>1.2100000000000002</v>
      </c>
      <c r="D11" s="29">
        <f>B11*C11</f>
        <v>515.38740000000007</v>
      </c>
    </row>
    <row r="14" spans="1:7" x14ac:dyDescent="0.15">
      <c r="B14" s="384" t="s">
        <v>0</v>
      </c>
      <c r="C14" s="384"/>
      <c r="D14" s="29">
        <f>SUM(D6:D13)</f>
        <v>1499.6322000000002</v>
      </c>
    </row>
    <row r="16" spans="1:7" x14ac:dyDescent="0.15">
      <c r="B16" s="384" t="s">
        <v>13</v>
      </c>
      <c r="C16" s="384"/>
      <c r="D16" s="29">
        <f>D14*1.3</f>
        <v>1949.5218600000003</v>
      </c>
    </row>
    <row r="21" spans="1:7" x14ac:dyDescent="0.15">
      <c r="A21" s="384" t="s">
        <v>62</v>
      </c>
      <c r="B21" s="384"/>
      <c r="C21" s="384"/>
      <c r="D21" s="384"/>
      <c r="E21" s="384"/>
      <c r="F21" s="384"/>
      <c r="G21" s="384"/>
    </row>
    <row r="23" spans="1:7" x14ac:dyDescent="0.15">
      <c r="A23" s="385" t="s">
        <v>41</v>
      </c>
      <c r="B23" s="385"/>
      <c r="C23" s="385"/>
    </row>
    <row r="25" spans="1:7" x14ac:dyDescent="0.15">
      <c r="A25" s="26" t="s">
        <v>33</v>
      </c>
      <c r="B25" s="27">
        <v>25.98</v>
      </c>
      <c r="C25" s="28">
        <f>1.5*1.5</f>
        <v>2.25</v>
      </c>
      <c r="D25" s="29">
        <f>B25*C25</f>
        <v>58.454999999999998</v>
      </c>
    </row>
    <row r="28" spans="1:7" x14ac:dyDescent="0.15">
      <c r="A28" s="385" t="s">
        <v>43</v>
      </c>
      <c r="B28" s="385"/>
      <c r="C28" s="385"/>
    </row>
    <row r="30" spans="1:7" x14ac:dyDescent="0.15">
      <c r="A30" s="26" t="s">
        <v>42</v>
      </c>
      <c r="B30" s="27">
        <v>517.4</v>
      </c>
      <c r="C30" s="28">
        <f>1.5*1.5*1</f>
        <v>2.25</v>
      </c>
      <c r="D30" s="29">
        <f>B30*C30</f>
        <v>1164.1499999999999</v>
      </c>
    </row>
    <row r="31" spans="1:7" x14ac:dyDescent="0.15">
      <c r="A31" s="26"/>
      <c r="B31" s="27"/>
      <c r="C31" s="28"/>
      <c r="D31" s="29"/>
    </row>
    <row r="32" spans="1:7" x14ac:dyDescent="0.15">
      <c r="A32" s="26"/>
      <c r="B32" s="27"/>
      <c r="C32" s="28"/>
      <c r="D32" s="29"/>
    </row>
    <row r="33" spans="1:7" x14ac:dyDescent="0.15">
      <c r="A33" s="385" t="s">
        <v>44</v>
      </c>
      <c r="B33" s="385"/>
      <c r="C33" s="385"/>
    </row>
    <row r="35" spans="1:7" x14ac:dyDescent="0.15">
      <c r="A35" s="26" t="s">
        <v>45</v>
      </c>
      <c r="B35" s="27">
        <v>351.47</v>
      </c>
      <c r="C35" s="28">
        <f>1.5*1*4</f>
        <v>6</v>
      </c>
      <c r="D35" s="29">
        <f>B35*C35</f>
        <v>2108.8200000000002</v>
      </c>
    </row>
    <row r="37" spans="1:7" x14ac:dyDescent="0.15">
      <c r="B37" s="384" t="s">
        <v>0</v>
      </c>
      <c r="C37" s="384"/>
      <c r="D37" s="29">
        <f>SUM(D25:D36)</f>
        <v>3331.4250000000002</v>
      </c>
    </row>
    <row r="39" spans="1:7" x14ac:dyDescent="0.15">
      <c r="B39" s="384" t="s">
        <v>13</v>
      </c>
      <c r="C39" s="384"/>
      <c r="D39" s="29">
        <f>D37*1.2</f>
        <v>3997.71</v>
      </c>
    </row>
    <row r="44" spans="1:7" x14ac:dyDescent="0.15">
      <c r="A44" s="384" t="s">
        <v>63</v>
      </c>
      <c r="B44" s="384"/>
      <c r="C44" s="384"/>
      <c r="D44" s="384"/>
      <c r="E44" s="384"/>
      <c r="F44" s="384"/>
      <c r="G44" s="384"/>
    </row>
    <row r="46" spans="1:7" x14ac:dyDescent="0.15">
      <c r="A46" s="386" t="s">
        <v>46</v>
      </c>
      <c r="B46" s="386"/>
      <c r="C46" s="386"/>
    </row>
    <row r="48" spans="1:7" x14ac:dyDescent="0.15">
      <c r="A48" s="26" t="s">
        <v>47</v>
      </c>
      <c r="B48" s="27">
        <v>53.35</v>
      </c>
      <c r="C48" s="28">
        <f>(4*1.5*1.1)*(0.994)</f>
        <v>6.5604000000000005</v>
      </c>
      <c r="D48" s="29">
        <f>B48*C48</f>
        <v>349.99734000000001</v>
      </c>
    </row>
    <row r="50" spans="1:4" x14ac:dyDescent="0.15">
      <c r="A50" s="385" t="s">
        <v>48</v>
      </c>
      <c r="B50" s="385"/>
      <c r="C50" s="385"/>
    </row>
    <row r="52" spans="1:4" x14ac:dyDescent="0.15">
      <c r="A52" s="26" t="s">
        <v>49</v>
      </c>
      <c r="B52" s="27">
        <v>64.2</v>
      </c>
      <c r="C52" s="28">
        <f>(0.35*0.35*1.1)*(8)</f>
        <v>1.0779999999999998</v>
      </c>
      <c r="D52" s="29">
        <f>B52*C52</f>
        <v>69.207599999999999</v>
      </c>
    </row>
    <row r="53" spans="1:4" x14ac:dyDescent="0.15">
      <c r="A53" s="26"/>
      <c r="B53" s="27"/>
      <c r="C53" s="28"/>
      <c r="D53" s="29"/>
    </row>
    <row r="54" spans="1:4" x14ac:dyDescent="0.15">
      <c r="A54" s="385" t="s">
        <v>50</v>
      </c>
      <c r="B54" s="385"/>
      <c r="C54" s="385"/>
    </row>
    <row r="56" spans="1:4" x14ac:dyDescent="0.15">
      <c r="A56" s="26" t="s">
        <v>51</v>
      </c>
      <c r="B56" s="27">
        <v>4630.5200000000004</v>
      </c>
      <c r="C56" s="28">
        <f>0.35*0.35*1.5</f>
        <v>0.18374999999999997</v>
      </c>
      <c r="D56" s="29">
        <f>B56*C56</f>
        <v>850.85804999999993</v>
      </c>
    </row>
    <row r="58" spans="1:4" x14ac:dyDescent="0.15">
      <c r="A58" s="385" t="s">
        <v>38</v>
      </c>
      <c r="B58" s="385"/>
      <c r="C58" s="385"/>
    </row>
    <row r="60" spans="1:4" x14ac:dyDescent="0.15">
      <c r="A60" s="26" t="s">
        <v>52</v>
      </c>
      <c r="B60" s="27">
        <v>449.41</v>
      </c>
      <c r="C60" s="28">
        <f>(0.35*1.5)*(4)*(1.1)</f>
        <v>2.3099999999999996</v>
      </c>
      <c r="D60" s="29">
        <f>B60*C60</f>
        <v>1038.1370999999999</v>
      </c>
    </row>
    <row r="62" spans="1:4" x14ac:dyDescent="0.15">
      <c r="A62" s="387" t="s">
        <v>53</v>
      </c>
      <c r="B62" s="387"/>
    </row>
    <row r="64" spans="1:4" x14ac:dyDescent="0.15">
      <c r="A64" s="385" t="s">
        <v>50</v>
      </c>
      <c r="B64" s="385"/>
      <c r="C64" s="385"/>
    </row>
    <row r="66" spans="1:4" x14ac:dyDescent="0.15">
      <c r="A66" s="26" t="s">
        <v>51</v>
      </c>
      <c r="B66" s="27">
        <v>4630.5200000000004</v>
      </c>
      <c r="C66" s="28">
        <f>0.5*0.5*0.2</f>
        <v>0.05</v>
      </c>
      <c r="D66" s="29">
        <f>B66*C66</f>
        <v>231.52600000000004</v>
      </c>
    </row>
    <row r="68" spans="1:4" x14ac:dyDescent="0.15">
      <c r="A68" s="385" t="s">
        <v>38</v>
      </c>
      <c r="B68" s="385"/>
      <c r="C68" s="385"/>
    </row>
    <row r="70" spans="1:4" x14ac:dyDescent="0.15">
      <c r="A70" s="26" t="s">
        <v>54</v>
      </c>
      <c r="B70" s="27">
        <v>348.4</v>
      </c>
      <c r="C70" s="28">
        <f>(0.5*0.2)*(4)*(1.1)</f>
        <v>0.44000000000000006</v>
      </c>
      <c r="D70" s="29">
        <f>B70*C70</f>
        <v>153.29600000000002</v>
      </c>
    </row>
    <row r="72" spans="1:4" x14ac:dyDescent="0.15">
      <c r="A72" s="385" t="s">
        <v>46</v>
      </c>
      <c r="B72" s="385"/>
      <c r="C72" s="385"/>
    </row>
    <row r="74" spans="1:4" x14ac:dyDescent="0.15">
      <c r="A74" s="26" t="s">
        <v>47</v>
      </c>
      <c r="B74" s="27">
        <v>53.35</v>
      </c>
      <c r="C74" s="28">
        <f>(0.5*6*1.1)*(0.994)</f>
        <v>3.2802000000000002</v>
      </c>
      <c r="D74" s="29">
        <f>B74*C74</f>
        <v>174.99867</v>
      </c>
    </row>
    <row r="76" spans="1:4" x14ac:dyDescent="0.15">
      <c r="B76" s="384" t="s">
        <v>0</v>
      </c>
      <c r="C76" s="384"/>
      <c r="D76" s="29">
        <f>D48+D52+D56+D60+D66+D70+D74</f>
        <v>2868.0207599999994</v>
      </c>
    </row>
    <row r="78" spans="1:4" x14ac:dyDescent="0.15">
      <c r="B78" s="384" t="s">
        <v>13</v>
      </c>
      <c r="C78" s="384"/>
      <c r="D78" s="29">
        <f>D76*1.2</f>
        <v>3441.6249119999993</v>
      </c>
    </row>
    <row r="83" spans="1:7" x14ac:dyDescent="0.15">
      <c r="A83" s="384" t="s">
        <v>64</v>
      </c>
      <c r="B83" s="384"/>
      <c r="C83" s="384"/>
      <c r="D83" s="384"/>
      <c r="E83" s="384"/>
      <c r="F83" s="384"/>
      <c r="G83" s="384"/>
    </row>
    <row r="85" spans="1:7" x14ac:dyDescent="0.15">
      <c r="A85" s="386" t="s">
        <v>55</v>
      </c>
      <c r="B85" s="386"/>
      <c r="C85" s="386"/>
    </row>
    <row r="87" spans="1:7" x14ac:dyDescent="0.15">
      <c r="A87" s="26"/>
      <c r="B87" s="27">
        <f>149/6</f>
        <v>24.833333333333332</v>
      </c>
      <c r="C87" s="28">
        <v>1</v>
      </c>
      <c r="D87" s="29">
        <f>B87*C87</f>
        <v>24.833333333333332</v>
      </c>
    </row>
    <row r="89" spans="1:7" x14ac:dyDescent="0.15">
      <c r="A89" s="385" t="s">
        <v>50</v>
      </c>
      <c r="B89" s="385"/>
      <c r="C89" s="385"/>
    </row>
    <row r="91" spans="1:7" x14ac:dyDescent="0.15">
      <c r="A91" s="26" t="s">
        <v>51</v>
      </c>
      <c r="B91" s="27">
        <v>4630.5200000000004</v>
      </c>
      <c r="C91" s="28">
        <f>0.15*0.15*1</f>
        <v>2.2499999999999999E-2</v>
      </c>
      <c r="D91" s="29">
        <f>B91*C91</f>
        <v>104.1867</v>
      </c>
    </row>
    <row r="93" spans="1:7" x14ac:dyDescent="0.15">
      <c r="A93" s="385" t="s">
        <v>38</v>
      </c>
      <c r="B93" s="385"/>
      <c r="C93" s="385"/>
    </row>
    <row r="95" spans="1:7" x14ac:dyDescent="0.15">
      <c r="A95" s="26" t="s">
        <v>37</v>
      </c>
      <c r="B95" s="27">
        <v>425.94</v>
      </c>
      <c r="C95" s="28">
        <f>(0.15*1)*(4)*(1.1)</f>
        <v>0.66</v>
      </c>
      <c r="D95" s="29">
        <f>B95*C95</f>
        <v>281.12040000000002</v>
      </c>
    </row>
    <row r="97" spans="1:7" x14ac:dyDescent="0.15">
      <c r="B97" s="384" t="s">
        <v>0</v>
      </c>
      <c r="C97" s="384"/>
      <c r="D97" s="29">
        <f>SUM(D87:D96)</f>
        <v>410.14043333333336</v>
      </c>
    </row>
    <row r="99" spans="1:7" x14ac:dyDescent="0.15">
      <c r="B99" s="384" t="s">
        <v>13</v>
      </c>
      <c r="C99" s="384"/>
      <c r="D99" s="29">
        <f>D97*1.2</f>
        <v>492.16852</v>
      </c>
    </row>
    <row r="104" spans="1:7" x14ac:dyDescent="0.15">
      <c r="A104" s="384" t="s">
        <v>65</v>
      </c>
      <c r="B104" s="384"/>
      <c r="C104" s="384"/>
      <c r="D104" s="384"/>
      <c r="E104" s="384"/>
      <c r="F104" s="384"/>
      <c r="G104" s="384"/>
    </row>
    <row r="106" spans="1:7" x14ac:dyDescent="0.15">
      <c r="A106" s="385" t="s">
        <v>50</v>
      </c>
      <c r="B106" s="385"/>
      <c r="C106" s="385"/>
    </row>
    <row r="108" spans="1:7" x14ac:dyDescent="0.15">
      <c r="A108" s="26" t="s">
        <v>51</v>
      </c>
      <c r="B108" s="27">
        <v>4630.5200000000004</v>
      </c>
      <c r="C108" s="28">
        <f>1*1*0.1</f>
        <v>0.1</v>
      </c>
      <c r="D108" s="29">
        <f>B108*C108</f>
        <v>463.05200000000008</v>
      </c>
    </row>
    <row r="110" spans="1:7" x14ac:dyDescent="0.15">
      <c r="A110" s="385" t="s">
        <v>38</v>
      </c>
      <c r="B110" s="385"/>
      <c r="C110" s="385"/>
    </row>
    <row r="112" spans="1:7" x14ac:dyDescent="0.15">
      <c r="A112" s="26" t="s">
        <v>56</v>
      </c>
      <c r="B112" s="27">
        <v>515.99</v>
      </c>
      <c r="C112" s="28">
        <f>(1*1)*1.1</f>
        <v>1.1000000000000001</v>
      </c>
      <c r="D112" s="29">
        <f>B112*C112</f>
        <v>567.58900000000006</v>
      </c>
    </row>
    <row r="114" spans="1:7" x14ac:dyDescent="0.15">
      <c r="A114" s="385" t="s">
        <v>57</v>
      </c>
      <c r="B114" s="385"/>
      <c r="C114" s="385"/>
    </row>
    <row r="116" spans="1:7" x14ac:dyDescent="0.15">
      <c r="A116" s="26" t="s">
        <v>47</v>
      </c>
      <c r="B116" s="27">
        <v>53.35</v>
      </c>
      <c r="C116" s="28">
        <f>(1*10*1.1)*(0.56)</f>
        <v>6.16</v>
      </c>
      <c r="D116" s="29">
        <f>B116*C116</f>
        <v>328.63600000000002</v>
      </c>
    </row>
    <row r="118" spans="1:7" x14ac:dyDescent="0.15">
      <c r="B118" s="384" t="s">
        <v>0</v>
      </c>
      <c r="C118" s="384"/>
      <c r="D118" s="29">
        <f>D108+D112+D116</f>
        <v>1359.277</v>
      </c>
    </row>
    <row r="120" spans="1:7" x14ac:dyDescent="0.15">
      <c r="B120" s="384" t="s">
        <v>13</v>
      </c>
      <c r="C120" s="384"/>
      <c r="D120" s="29">
        <f>D118*1.2</f>
        <v>1631.1324</v>
      </c>
    </row>
    <row r="125" spans="1:7" x14ac:dyDescent="0.15">
      <c r="A125" s="384" t="s">
        <v>66</v>
      </c>
      <c r="B125" s="384"/>
      <c r="C125" s="384"/>
      <c r="D125" s="384"/>
      <c r="E125" s="384"/>
      <c r="F125" s="384"/>
      <c r="G125" s="384"/>
    </row>
    <row r="127" spans="1:7" x14ac:dyDescent="0.15">
      <c r="A127" s="385" t="s">
        <v>58</v>
      </c>
      <c r="B127" s="385"/>
      <c r="C127" s="385"/>
    </row>
    <row r="129" spans="1:4" x14ac:dyDescent="0.15">
      <c r="A129" s="26"/>
      <c r="B129" s="27">
        <v>13.92</v>
      </c>
      <c r="C129" s="30">
        <v>13</v>
      </c>
      <c r="D129" s="29">
        <f>B129*C129</f>
        <v>180.96</v>
      </c>
    </row>
    <row r="131" spans="1:4" x14ac:dyDescent="0.15">
      <c r="A131" s="385" t="s">
        <v>59</v>
      </c>
      <c r="B131" s="385"/>
      <c r="C131" s="385"/>
    </row>
    <row r="133" spans="1:4" x14ac:dyDescent="0.15">
      <c r="A133" s="26" t="s">
        <v>40</v>
      </c>
      <c r="B133" s="27">
        <v>2675.1</v>
      </c>
      <c r="C133" s="28">
        <v>1.7999999999999999E-2</v>
      </c>
      <c r="D133" s="29">
        <f>B133*C133</f>
        <v>48.151799999999994</v>
      </c>
    </row>
    <row r="135" spans="1:4" x14ac:dyDescent="0.15">
      <c r="A135" s="385" t="s">
        <v>60</v>
      </c>
      <c r="B135" s="385"/>
      <c r="C135" s="385"/>
    </row>
    <row r="137" spans="1:4" x14ac:dyDescent="0.15">
      <c r="A137" s="26" t="s">
        <v>36</v>
      </c>
      <c r="B137" s="27">
        <v>4473.84</v>
      </c>
      <c r="C137" s="28">
        <v>5.9150000000000001E-2</v>
      </c>
      <c r="D137" s="29">
        <f>B137*C137</f>
        <v>264.627636</v>
      </c>
    </row>
    <row r="139" spans="1:4" x14ac:dyDescent="0.15">
      <c r="B139" s="384" t="s">
        <v>0</v>
      </c>
      <c r="C139" s="384"/>
      <c r="D139" s="29">
        <f>SUM(D129:D138)</f>
        <v>493.73943600000001</v>
      </c>
    </row>
    <row r="141" spans="1:4" x14ac:dyDescent="0.15">
      <c r="B141" s="384" t="s">
        <v>13</v>
      </c>
      <c r="C141" s="384"/>
      <c r="D141" s="29">
        <f>D139*1.2</f>
        <v>592.48732319999999</v>
      </c>
    </row>
  </sheetData>
  <mergeCells count="40">
    <mergeCell ref="B141:C141"/>
    <mergeCell ref="A110:C110"/>
    <mergeCell ref="A114:C114"/>
    <mergeCell ref="B118:C118"/>
    <mergeCell ref="B120:C120"/>
    <mergeCell ref="A125:G125"/>
    <mergeCell ref="A127:C127"/>
    <mergeCell ref="A131:C131"/>
    <mergeCell ref="A135:C135"/>
    <mergeCell ref="B139:C139"/>
    <mergeCell ref="B97:C97"/>
    <mergeCell ref="B99:C99"/>
    <mergeCell ref="A104:G104"/>
    <mergeCell ref="A106:C106"/>
    <mergeCell ref="A83:G83"/>
    <mergeCell ref="A85:C85"/>
    <mergeCell ref="A89:C89"/>
    <mergeCell ref="A93:C93"/>
    <mergeCell ref="B78:C78"/>
    <mergeCell ref="A46:C46"/>
    <mergeCell ref="A50:C50"/>
    <mergeCell ref="A54:C54"/>
    <mergeCell ref="A58:C58"/>
    <mergeCell ref="A62:B62"/>
    <mergeCell ref="A64:C64"/>
    <mergeCell ref="A68:C68"/>
    <mergeCell ref="A72:C72"/>
    <mergeCell ref="B76:C76"/>
    <mergeCell ref="A44:G44"/>
    <mergeCell ref="A2:G2"/>
    <mergeCell ref="A4:C4"/>
    <mergeCell ref="A9:C9"/>
    <mergeCell ref="B14:C14"/>
    <mergeCell ref="B16:C16"/>
    <mergeCell ref="A21:G21"/>
    <mergeCell ref="A28:C28"/>
    <mergeCell ref="A33:C33"/>
    <mergeCell ref="B37:C37"/>
    <mergeCell ref="B39:C39"/>
    <mergeCell ref="A23:C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syncVertical="1" syncRef="A19" transitionEvaluation="1"/>
  <dimension ref="A1:L344"/>
  <sheetViews>
    <sheetView showGridLines="0" view="pageBreakPreview" topLeftCell="A19" workbookViewId="0">
      <selection activeCell="L19" sqref="L19"/>
    </sheetView>
  </sheetViews>
  <sheetFormatPr baseColWidth="10" defaultColWidth="9.83203125" defaultRowHeight="10.5" x14ac:dyDescent="0.15"/>
  <cols>
    <col min="1" max="1" width="11.83203125" style="14" customWidth="1"/>
    <col min="2" max="2" width="14.83203125" style="14" customWidth="1"/>
    <col min="3" max="3" width="66" style="14" customWidth="1"/>
    <col min="4" max="4" width="10.83203125" style="14" customWidth="1"/>
    <col min="5" max="5" width="14.83203125" style="14" customWidth="1"/>
    <col min="6" max="6" width="61.83203125" style="14" customWidth="1"/>
    <col min="7" max="8" width="16.83203125" style="14" customWidth="1"/>
    <col min="9" max="256" width="9.83203125" style="14"/>
    <col min="257" max="257" width="11.83203125" style="14" customWidth="1"/>
    <col min="258" max="258" width="14.83203125" style="14" customWidth="1"/>
    <col min="259" max="259" width="66" style="14" customWidth="1"/>
    <col min="260" max="260" width="10.83203125" style="14" customWidth="1"/>
    <col min="261" max="261" width="14.83203125" style="14" customWidth="1"/>
    <col min="262" max="262" width="61.83203125" style="14" customWidth="1"/>
    <col min="263" max="264" width="16.83203125" style="14" customWidth="1"/>
    <col min="265" max="512" width="9.83203125" style="14"/>
    <col min="513" max="513" width="11.83203125" style="14" customWidth="1"/>
    <col min="514" max="514" width="14.83203125" style="14" customWidth="1"/>
    <col min="515" max="515" width="66" style="14" customWidth="1"/>
    <col min="516" max="516" width="10.83203125" style="14" customWidth="1"/>
    <col min="517" max="517" width="14.83203125" style="14" customWidth="1"/>
    <col min="518" max="518" width="61.83203125" style="14" customWidth="1"/>
    <col min="519" max="520" width="16.83203125" style="14" customWidth="1"/>
    <col min="521" max="768" width="9.83203125" style="14"/>
    <col min="769" max="769" width="11.83203125" style="14" customWidth="1"/>
    <col min="770" max="770" width="14.83203125" style="14" customWidth="1"/>
    <col min="771" max="771" width="66" style="14" customWidth="1"/>
    <col min="772" max="772" width="10.83203125" style="14" customWidth="1"/>
    <col min="773" max="773" width="14.83203125" style="14" customWidth="1"/>
    <col min="774" max="774" width="61.83203125" style="14" customWidth="1"/>
    <col min="775" max="776" width="16.83203125" style="14" customWidth="1"/>
    <col min="777" max="1024" width="9.83203125" style="14"/>
    <col min="1025" max="1025" width="11.83203125" style="14" customWidth="1"/>
    <col min="1026" max="1026" width="14.83203125" style="14" customWidth="1"/>
    <col min="1027" max="1027" width="66" style="14" customWidth="1"/>
    <col min="1028" max="1028" width="10.83203125" style="14" customWidth="1"/>
    <col min="1029" max="1029" width="14.83203125" style="14" customWidth="1"/>
    <col min="1030" max="1030" width="61.83203125" style="14" customWidth="1"/>
    <col min="1031" max="1032" width="16.83203125" style="14" customWidth="1"/>
    <col min="1033" max="1280" width="9.83203125" style="14"/>
    <col min="1281" max="1281" width="11.83203125" style="14" customWidth="1"/>
    <col min="1282" max="1282" width="14.83203125" style="14" customWidth="1"/>
    <col min="1283" max="1283" width="66" style="14" customWidth="1"/>
    <col min="1284" max="1284" width="10.83203125" style="14" customWidth="1"/>
    <col min="1285" max="1285" width="14.83203125" style="14" customWidth="1"/>
    <col min="1286" max="1286" width="61.83203125" style="14" customWidth="1"/>
    <col min="1287" max="1288" width="16.83203125" style="14" customWidth="1"/>
    <col min="1289" max="1536" width="9.83203125" style="14"/>
    <col min="1537" max="1537" width="11.83203125" style="14" customWidth="1"/>
    <col min="1538" max="1538" width="14.83203125" style="14" customWidth="1"/>
    <col min="1539" max="1539" width="66" style="14" customWidth="1"/>
    <col min="1540" max="1540" width="10.83203125" style="14" customWidth="1"/>
    <col min="1541" max="1541" width="14.83203125" style="14" customWidth="1"/>
    <col min="1542" max="1542" width="61.83203125" style="14" customWidth="1"/>
    <col min="1543" max="1544" width="16.83203125" style="14" customWidth="1"/>
    <col min="1545" max="1792" width="9.83203125" style="14"/>
    <col min="1793" max="1793" width="11.83203125" style="14" customWidth="1"/>
    <col min="1794" max="1794" width="14.83203125" style="14" customWidth="1"/>
    <col min="1795" max="1795" width="66" style="14" customWidth="1"/>
    <col min="1796" max="1796" width="10.83203125" style="14" customWidth="1"/>
    <col min="1797" max="1797" width="14.83203125" style="14" customWidth="1"/>
    <col min="1798" max="1798" width="61.83203125" style="14" customWidth="1"/>
    <col min="1799" max="1800" width="16.83203125" style="14" customWidth="1"/>
    <col min="1801" max="2048" width="9.83203125" style="14"/>
    <col min="2049" max="2049" width="11.83203125" style="14" customWidth="1"/>
    <col min="2050" max="2050" width="14.83203125" style="14" customWidth="1"/>
    <col min="2051" max="2051" width="66" style="14" customWidth="1"/>
    <col min="2052" max="2052" width="10.83203125" style="14" customWidth="1"/>
    <col min="2053" max="2053" width="14.83203125" style="14" customWidth="1"/>
    <col min="2054" max="2054" width="61.83203125" style="14" customWidth="1"/>
    <col min="2055" max="2056" width="16.83203125" style="14" customWidth="1"/>
    <col min="2057" max="2304" width="9.83203125" style="14"/>
    <col min="2305" max="2305" width="11.83203125" style="14" customWidth="1"/>
    <col min="2306" max="2306" width="14.83203125" style="14" customWidth="1"/>
    <col min="2307" max="2307" width="66" style="14" customWidth="1"/>
    <col min="2308" max="2308" width="10.83203125" style="14" customWidth="1"/>
    <col min="2309" max="2309" width="14.83203125" style="14" customWidth="1"/>
    <col min="2310" max="2310" width="61.83203125" style="14" customWidth="1"/>
    <col min="2311" max="2312" width="16.83203125" style="14" customWidth="1"/>
    <col min="2313" max="2560" width="9.83203125" style="14"/>
    <col min="2561" max="2561" width="11.83203125" style="14" customWidth="1"/>
    <col min="2562" max="2562" width="14.83203125" style="14" customWidth="1"/>
    <col min="2563" max="2563" width="66" style="14" customWidth="1"/>
    <col min="2564" max="2564" width="10.83203125" style="14" customWidth="1"/>
    <col min="2565" max="2565" width="14.83203125" style="14" customWidth="1"/>
    <col min="2566" max="2566" width="61.83203125" style="14" customWidth="1"/>
    <col min="2567" max="2568" width="16.83203125" style="14" customWidth="1"/>
    <col min="2569" max="2816" width="9.83203125" style="14"/>
    <col min="2817" max="2817" width="11.83203125" style="14" customWidth="1"/>
    <col min="2818" max="2818" width="14.83203125" style="14" customWidth="1"/>
    <col min="2819" max="2819" width="66" style="14" customWidth="1"/>
    <col min="2820" max="2820" width="10.83203125" style="14" customWidth="1"/>
    <col min="2821" max="2821" width="14.83203125" style="14" customWidth="1"/>
    <col min="2822" max="2822" width="61.83203125" style="14" customWidth="1"/>
    <col min="2823" max="2824" width="16.83203125" style="14" customWidth="1"/>
    <col min="2825" max="3072" width="9.83203125" style="14"/>
    <col min="3073" max="3073" width="11.83203125" style="14" customWidth="1"/>
    <col min="3074" max="3074" width="14.83203125" style="14" customWidth="1"/>
    <col min="3075" max="3075" width="66" style="14" customWidth="1"/>
    <col min="3076" max="3076" width="10.83203125" style="14" customWidth="1"/>
    <col min="3077" max="3077" width="14.83203125" style="14" customWidth="1"/>
    <col min="3078" max="3078" width="61.83203125" style="14" customWidth="1"/>
    <col min="3079" max="3080" width="16.83203125" style="14" customWidth="1"/>
    <col min="3081" max="3328" width="9.83203125" style="14"/>
    <col min="3329" max="3329" width="11.83203125" style="14" customWidth="1"/>
    <col min="3330" max="3330" width="14.83203125" style="14" customWidth="1"/>
    <col min="3331" max="3331" width="66" style="14" customWidth="1"/>
    <col min="3332" max="3332" width="10.83203125" style="14" customWidth="1"/>
    <col min="3333" max="3333" width="14.83203125" style="14" customWidth="1"/>
    <col min="3334" max="3334" width="61.83203125" style="14" customWidth="1"/>
    <col min="3335" max="3336" width="16.83203125" style="14" customWidth="1"/>
    <col min="3337" max="3584" width="9.83203125" style="14"/>
    <col min="3585" max="3585" width="11.83203125" style="14" customWidth="1"/>
    <col min="3586" max="3586" width="14.83203125" style="14" customWidth="1"/>
    <col min="3587" max="3587" width="66" style="14" customWidth="1"/>
    <col min="3588" max="3588" width="10.83203125" style="14" customWidth="1"/>
    <col min="3589" max="3589" width="14.83203125" style="14" customWidth="1"/>
    <col min="3590" max="3590" width="61.83203125" style="14" customWidth="1"/>
    <col min="3591" max="3592" width="16.83203125" style="14" customWidth="1"/>
    <col min="3593" max="3840" width="9.83203125" style="14"/>
    <col min="3841" max="3841" width="11.83203125" style="14" customWidth="1"/>
    <col min="3842" max="3842" width="14.83203125" style="14" customWidth="1"/>
    <col min="3843" max="3843" width="66" style="14" customWidth="1"/>
    <col min="3844" max="3844" width="10.83203125" style="14" customWidth="1"/>
    <col min="3845" max="3845" width="14.83203125" style="14" customWidth="1"/>
    <col min="3846" max="3846" width="61.83203125" style="14" customWidth="1"/>
    <col min="3847" max="3848" width="16.83203125" style="14" customWidth="1"/>
    <col min="3849" max="4096" width="9.83203125" style="14"/>
    <col min="4097" max="4097" width="11.83203125" style="14" customWidth="1"/>
    <col min="4098" max="4098" width="14.83203125" style="14" customWidth="1"/>
    <col min="4099" max="4099" width="66" style="14" customWidth="1"/>
    <col min="4100" max="4100" width="10.83203125" style="14" customWidth="1"/>
    <col min="4101" max="4101" width="14.83203125" style="14" customWidth="1"/>
    <col min="4102" max="4102" width="61.83203125" style="14" customWidth="1"/>
    <col min="4103" max="4104" width="16.83203125" style="14" customWidth="1"/>
    <col min="4105" max="4352" width="9.83203125" style="14"/>
    <col min="4353" max="4353" width="11.83203125" style="14" customWidth="1"/>
    <col min="4354" max="4354" width="14.83203125" style="14" customWidth="1"/>
    <col min="4355" max="4355" width="66" style="14" customWidth="1"/>
    <col min="4356" max="4356" width="10.83203125" style="14" customWidth="1"/>
    <col min="4357" max="4357" width="14.83203125" style="14" customWidth="1"/>
    <col min="4358" max="4358" width="61.83203125" style="14" customWidth="1"/>
    <col min="4359" max="4360" width="16.83203125" style="14" customWidth="1"/>
    <col min="4361" max="4608" width="9.83203125" style="14"/>
    <col min="4609" max="4609" width="11.83203125" style="14" customWidth="1"/>
    <col min="4610" max="4610" width="14.83203125" style="14" customWidth="1"/>
    <col min="4611" max="4611" width="66" style="14" customWidth="1"/>
    <col min="4612" max="4612" width="10.83203125" style="14" customWidth="1"/>
    <col min="4613" max="4613" width="14.83203125" style="14" customWidth="1"/>
    <col min="4614" max="4614" width="61.83203125" style="14" customWidth="1"/>
    <col min="4615" max="4616" width="16.83203125" style="14" customWidth="1"/>
    <col min="4617" max="4864" width="9.83203125" style="14"/>
    <col min="4865" max="4865" width="11.83203125" style="14" customWidth="1"/>
    <col min="4866" max="4866" width="14.83203125" style="14" customWidth="1"/>
    <col min="4867" max="4867" width="66" style="14" customWidth="1"/>
    <col min="4868" max="4868" width="10.83203125" style="14" customWidth="1"/>
    <col min="4869" max="4869" width="14.83203125" style="14" customWidth="1"/>
    <col min="4870" max="4870" width="61.83203125" style="14" customWidth="1"/>
    <col min="4871" max="4872" width="16.83203125" style="14" customWidth="1"/>
    <col min="4873" max="5120" width="9.83203125" style="14"/>
    <col min="5121" max="5121" width="11.83203125" style="14" customWidth="1"/>
    <col min="5122" max="5122" width="14.83203125" style="14" customWidth="1"/>
    <col min="5123" max="5123" width="66" style="14" customWidth="1"/>
    <col min="5124" max="5124" width="10.83203125" style="14" customWidth="1"/>
    <col min="5125" max="5125" width="14.83203125" style="14" customWidth="1"/>
    <col min="5126" max="5126" width="61.83203125" style="14" customWidth="1"/>
    <col min="5127" max="5128" width="16.83203125" style="14" customWidth="1"/>
    <col min="5129" max="5376" width="9.83203125" style="14"/>
    <col min="5377" max="5377" width="11.83203125" style="14" customWidth="1"/>
    <col min="5378" max="5378" width="14.83203125" style="14" customWidth="1"/>
    <col min="5379" max="5379" width="66" style="14" customWidth="1"/>
    <col min="5380" max="5380" width="10.83203125" style="14" customWidth="1"/>
    <col min="5381" max="5381" width="14.83203125" style="14" customWidth="1"/>
    <col min="5382" max="5382" width="61.83203125" style="14" customWidth="1"/>
    <col min="5383" max="5384" width="16.83203125" style="14" customWidth="1"/>
    <col min="5385" max="5632" width="9.83203125" style="14"/>
    <col min="5633" max="5633" width="11.83203125" style="14" customWidth="1"/>
    <col min="5634" max="5634" width="14.83203125" style="14" customWidth="1"/>
    <col min="5635" max="5635" width="66" style="14" customWidth="1"/>
    <col min="5636" max="5636" width="10.83203125" style="14" customWidth="1"/>
    <col min="5637" max="5637" width="14.83203125" style="14" customWidth="1"/>
    <col min="5638" max="5638" width="61.83203125" style="14" customWidth="1"/>
    <col min="5639" max="5640" width="16.83203125" style="14" customWidth="1"/>
    <col min="5641" max="5888" width="9.83203125" style="14"/>
    <col min="5889" max="5889" width="11.83203125" style="14" customWidth="1"/>
    <col min="5890" max="5890" width="14.83203125" style="14" customWidth="1"/>
    <col min="5891" max="5891" width="66" style="14" customWidth="1"/>
    <col min="5892" max="5892" width="10.83203125" style="14" customWidth="1"/>
    <col min="5893" max="5893" width="14.83203125" style="14" customWidth="1"/>
    <col min="5894" max="5894" width="61.83203125" style="14" customWidth="1"/>
    <col min="5895" max="5896" width="16.83203125" style="14" customWidth="1"/>
    <col min="5897" max="6144" width="9.83203125" style="14"/>
    <col min="6145" max="6145" width="11.83203125" style="14" customWidth="1"/>
    <col min="6146" max="6146" width="14.83203125" style="14" customWidth="1"/>
    <col min="6147" max="6147" width="66" style="14" customWidth="1"/>
    <col min="6148" max="6148" width="10.83203125" style="14" customWidth="1"/>
    <col min="6149" max="6149" width="14.83203125" style="14" customWidth="1"/>
    <col min="6150" max="6150" width="61.83203125" style="14" customWidth="1"/>
    <col min="6151" max="6152" width="16.83203125" style="14" customWidth="1"/>
    <col min="6153" max="6400" width="9.83203125" style="14"/>
    <col min="6401" max="6401" width="11.83203125" style="14" customWidth="1"/>
    <col min="6402" max="6402" width="14.83203125" style="14" customWidth="1"/>
    <col min="6403" max="6403" width="66" style="14" customWidth="1"/>
    <col min="6404" max="6404" width="10.83203125" style="14" customWidth="1"/>
    <col min="6405" max="6405" width="14.83203125" style="14" customWidth="1"/>
    <col min="6406" max="6406" width="61.83203125" style="14" customWidth="1"/>
    <col min="6407" max="6408" width="16.83203125" style="14" customWidth="1"/>
    <col min="6409" max="6656" width="9.83203125" style="14"/>
    <col min="6657" max="6657" width="11.83203125" style="14" customWidth="1"/>
    <col min="6658" max="6658" width="14.83203125" style="14" customWidth="1"/>
    <col min="6659" max="6659" width="66" style="14" customWidth="1"/>
    <col min="6660" max="6660" width="10.83203125" style="14" customWidth="1"/>
    <col min="6661" max="6661" width="14.83203125" style="14" customWidth="1"/>
    <col min="6662" max="6662" width="61.83203125" style="14" customWidth="1"/>
    <col min="6663" max="6664" width="16.83203125" style="14" customWidth="1"/>
    <col min="6665" max="6912" width="9.83203125" style="14"/>
    <col min="6913" max="6913" width="11.83203125" style="14" customWidth="1"/>
    <col min="6914" max="6914" width="14.83203125" style="14" customWidth="1"/>
    <col min="6915" max="6915" width="66" style="14" customWidth="1"/>
    <col min="6916" max="6916" width="10.83203125" style="14" customWidth="1"/>
    <col min="6917" max="6917" width="14.83203125" style="14" customWidth="1"/>
    <col min="6918" max="6918" width="61.83203125" style="14" customWidth="1"/>
    <col min="6919" max="6920" width="16.83203125" style="14" customWidth="1"/>
    <col min="6921" max="7168" width="9.83203125" style="14"/>
    <col min="7169" max="7169" width="11.83203125" style="14" customWidth="1"/>
    <col min="7170" max="7170" width="14.83203125" style="14" customWidth="1"/>
    <col min="7171" max="7171" width="66" style="14" customWidth="1"/>
    <col min="7172" max="7172" width="10.83203125" style="14" customWidth="1"/>
    <col min="7173" max="7173" width="14.83203125" style="14" customWidth="1"/>
    <col min="7174" max="7174" width="61.83203125" style="14" customWidth="1"/>
    <col min="7175" max="7176" width="16.83203125" style="14" customWidth="1"/>
    <col min="7177" max="7424" width="9.83203125" style="14"/>
    <col min="7425" max="7425" width="11.83203125" style="14" customWidth="1"/>
    <col min="7426" max="7426" width="14.83203125" style="14" customWidth="1"/>
    <col min="7427" max="7427" width="66" style="14" customWidth="1"/>
    <col min="7428" max="7428" width="10.83203125" style="14" customWidth="1"/>
    <col min="7429" max="7429" width="14.83203125" style="14" customWidth="1"/>
    <col min="7430" max="7430" width="61.83203125" style="14" customWidth="1"/>
    <col min="7431" max="7432" width="16.83203125" style="14" customWidth="1"/>
    <col min="7433" max="7680" width="9.83203125" style="14"/>
    <col min="7681" max="7681" width="11.83203125" style="14" customWidth="1"/>
    <col min="7682" max="7682" width="14.83203125" style="14" customWidth="1"/>
    <col min="7683" max="7683" width="66" style="14" customWidth="1"/>
    <col min="7684" max="7684" width="10.83203125" style="14" customWidth="1"/>
    <col min="7685" max="7685" width="14.83203125" style="14" customWidth="1"/>
    <col min="7686" max="7686" width="61.83203125" style="14" customWidth="1"/>
    <col min="7687" max="7688" width="16.83203125" style="14" customWidth="1"/>
    <col min="7689" max="7936" width="9.83203125" style="14"/>
    <col min="7937" max="7937" width="11.83203125" style="14" customWidth="1"/>
    <col min="7938" max="7938" width="14.83203125" style="14" customWidth="1"/>
    <col min="7939" max="7939" width="66" style="14" customWidth="1"/>
    <col min="7940" max="7940" width="10.83203125" style="14" customWidth="1"/>
    <col min="7941" max="7941" width="14.83203125" style="14" customWidth="1"/>
    <col min="7942" max="7942" width="61.83203125" style="14" customWidth="1"/>
    <col min="7943" max="7944" width="16.83203125" style="14" customWidth="1"/>
    <col min="7945" max="8192" width="9.83203125" style="14"/>
    <col min="8193" max="8193" width="11.83203125" style="14" customWidth="1"/>
    <col min="8194" max="8194" width="14.83203125" style="14" customWidth="1"/>
    <col min="8195" max="8195" width="66" style="14" customWidth="1"/>
    <col min="8196" max="8196" width="10.83203125" style="14" customWidth="1"/>
    <col min="8197" max="8197" width="14.83203125" style="14" customWidth="1"/>
    <col min="8198" max="8198" width="61.83203125" style="14" customWidth="1"/>
    <col min="8199" max="8200" width="16.83203125" style="14" customWidth="1"/>
    <col min="8201" max="8448" width="9.83203125" style="14"/>
    <col min="8449" max="8449" width="11.83203125" style="14" customWidth="1"/>
    <col min="8450" max="8450" width="14.83203125" style="14" customWidth="1"/>
    <col min="8451" max="8451" width="66" style="14" customWidth="1"/>
    <col min="8452" max="8452" width="10.83203125" style="14" customWidth="1"/>
    <col min="8453" max="8453" width="14.83203125" style="14" customWidth="1"/>
    <col min="8454" max="8454" width="61.83203125" style="14" customWidth="1"/>
    <col min="8455" max="8456" width="16.83203125" style="14" customWidth="1"/>
    <col min="8457" max="8704" width="9.83203125" style="14"/>
    <col min="8705" max="8705" width="11.83203125" style="14" customWidth="1"/>
    <col min="8706" max="8706" width="14.83203125" style="14" customWidth="1"/>
    <col min="8707" max="8707" width="66" style="14" customWidth="1"/>
    <col min="8708" max="8708" width="10.83203125" style="14" customWidth="1"/>
    <col min="8709" max="8709" width="14.83203125" style="14" customWidth="1"/>
    <col min="8710" max="8710" width="61.83203125" style="14" customWidth="1"/>
    <col min="8711" max="8712" width="16.83203125" style="14" customWidth="1"/>
    <col min="8713" max="8960" width="9.83203125" style="14"/>
    <col min="8961" max="8961" width="11.83203125" style="14" customWidth="1"/>
    <col min="8962" max="8962" width="14.83203125" style="14" customWidth="1"/>
    <col min="8963" max="8963" width="66" style="14" customWidth="1"/>
    <col min="8964" max="8964" width="10.83203125" style="14" customWidth="1"/>
    <col min="8965" max="8965" width="14.83203125" style="14" customWidth="1"/>
    <col min="8966" max="8966" width="61.83203125" style="14" customWidth="1"/>
    <col min="8967" max="8968" width="16.83203125" style="14" customWidth="1"/>
    <col min="8969" max="9216" width="9.83203125" style="14"/>
    <col min="9217" max="9217" width="11.83203125" style="14" customWidth="1"/>
    <col min="9218" max="9218" width="14.83203125" style="14" customWidth="1"/>
    <col min="9219" max="9219" width="66" style="14" customWidth="1"/>
    <col min="9220" max="9220" width="10.83203125" style="14" customWidth="1"/>
    <col min="9221" max="9221" width="14.83203125" style="14" customWidth="1"/>
    <col min="9222" max="9222" width="61.83203125" style="14" customWidth="1"/>
    <col min="9223" max="9224" width="16.83203125" style="14" customWidth="1"/>
    <col min="9225" max="9472" width="9.83203125" style="14"/>
    <col min="9473" max="9473" width="11.83203125" style="14" customWidth="1"/>
    <col min="9474" max="9474" width="14.83203125" style="14" customWidth="1"/>
    <col min="9475" max="9475" width="66" style="14" customWidth="1"/>
    <col min="9476" max="9476" width="10.83203125" style="14" customWidth="1"/>
    <col min="9477" max="9477" width="14.83203125" style="14" customWidth="1"/>
    <col min="9478" max="9478" width="61.83203125" style="14" customWidth="1"/>
    <col min="9479" max="9480" width="16.83203125" style="14" customWidth="1"/>
    <col min="9481" max="9728" width="9.83203125" style="14"/>
    <col min="9729" max="9729" width="11.83203125" style="14" customWidth="1"/>
    <col min="9730" max="9730" width="14.83203125" style="14" customWidth="1"/>
    <col min="9731" max="9731" width="66" style="14" customWidth="1"/>
    <col min="9732" max="9732" width="10.83203125" style="14" customWidth="1"/>
    <col min="9733" max="9733" width="14.83203125" style="14" customWidth="1"/>
    <col min="9734" max="9734" width="61.83203125" style="14" customWidth="1"/>
    <col min="9735" max="9736" width="16.83203125" style="14" customWidth="1"/>
    <col min="9737" max="9984" width="9.83203125" style="14"/>
    <col min="9985" max="9985" width="11.83203125" style="14" customWidth="1"/>
    <col min="9986" max="9986" width="14.83203125" style="14" customWidth="1"/>
    <col min="9987" max="9987" width="66" style="14" customWidth="1"/>
    <col min="9988" max="9988" width="10.83203125" style="14" customWidth="1"/>
    <col min="9989" max="9989" width="14.83203125" style="14" customWidth="1"/>
    <col min="9990" max="9990" width="61.83203125" style="14" customWidth="1"/>
    <col min="9991" max="9992" width="16.83203125" style="14" customWidth="1"/>
    <col min="9993" max="10240" width="9.83203125" style="14"/>
    <col min="10241" max="10241" width="11.83203125" style="14" customWidth="1"/>
    <col min="10242" max="10242" width="14.83203125" style="14" customWidth="1"/>
    <col min="10243" max="10243" width="66" style="14" customWidth="1"/>
    <col min="10244" max="10244" width="10.83203125" style="14" customWidth="1"/>
    <col min="10245" max="10245" width="14.83203125" style="14" customWidth="1"/>
    <col min="10246" max="10246" width="61.83203125" style="14" customWidth="1"/>
    <col min="10247" max="10248" width="16.83203125" style="14" customWidth="1"/>
    <col min="10249" max="10496" width="9.83203125" style="14"/>
    <col min="10497" max="10497" width="11.83203125" style="14" customWidth="1"/>
    <col min="10498" max="10498" width="14.83203125" style="14" customWidth="1"/>
    <col min="10499" max="10499" width="66" style="14" customWidth="1"/>
    <col min="10500" max="10500" width="10.83203125" style="14" customWidth="1"/>
    <col min="10501" max="10501" width="14.83203125" style="14" customWidth="1"/>
    <col min="10502" max="10502" width="61.83203125" style="14" customWidth="1"/>
    <col min="10503" max="10504" width="16.83203125" style="14" customWidth="1"/>
    <col min="10505" max="10752" width="9.83203125" style="14"/>
    <col min="10753" max="10753" width="11.83203125" style="14" customWidth="1"/>
    <col min="10754" max="10754" width="14.83203125" style="14" customWidth="1"/>
    <col min="10755" max="10755" width="66" style="14" customWidth="1"/>
    <col min="10756" max="10756" width="10.83203125" style="14" customWidth="1"/>
    <col min="10757" max="10757" width="14.83203125" style="14" customWidth="1"/>
    <col min="10758" max="10758" width="61.83203125" style="14" customWidth="1"/>
    <col min="10759" max="10760" width="16.83203125" style="14" customWidth="1"/>
    <col min="10761" max="11008" width="9.83203125" style="14"/>
    <col min="11009" max="11009" width="11.83203125" style="14" customWidth="1"/>
    <col min="11010" max="11010" width="14.83203125" style="14" customWidth="1"/>
    <col min="11011" max="11011" width="66" style="14" customWidth="1"/>
    <col min="11012" max="11012" width="10.83203125" style="14" customWidth="1"/>
    <col min="11013" max="11013" width="14.83203125" style="14" customWidth="1"/>
    <col min="11014" max="11014" width="61.83203125" style="14" customWidth="1"/>
    <col min="11015" max="11016" width="16.83203125" style="14" customWidth="1"/>
    <col min="11017" max="11264" width="9.83203125" style="14"/>
    <col min="11265" max="11265" width="11.83203125" style="14" customWidth="1"/>
    <col min="11266" max="11266" width="14.83203125" style="14" customWidth="1"/>
    <col min="11267" max="11267" width="66" style="14" customWidth="1"/>
    <col min="11268" max="11268" width="10.83203125" style="14" customWidth="1"/>
    <col min="11269" max="11269" width="14.83203125" style="14" customWidth="1"/>
    <col min="11270" max="11270" width="61.83203125" style="14" customWidth="1"/>
    <col min="11271" max="11272" width="16.83203125" style="14" customWidth="1"/>
    <col min="11273" max="11520" width="9.83203125" style="14"/>
    <col min="11521" max="11521" width="11.83203125" style="14" customWidth="1"/>
    <col min="11522" max="11522" width="14.83203125" style="14" customWidth="1"/>
    <col min="11523" max="11523" width="66" style="14" customWidth="1"/>
    <col min="11524" max="11524" width="10.83203125" style="14" customWidth="1"/>
    <col min="11525" max="11525" width="14.83203125" style="14" customWidth="1"/>
    <col min="11526" max="11526" width="61.83203125" style="14" customWidth="1"/>
    <col min="11527" max="11528" width="16.83203125" style="14" customWidth="1"/>
    <col min="11529" max="11776" width="9.83203125" style="14"/>
    <col min="11777" max="11777" width="11.83203125" style="14" customWidth="1"/>
    <col min="11778" max="11778" width="14.83203125" style="14" customWidth="1"/>
    <col min="11779" max="11779" width="66" style="14" customWidth="1"/>
    <col min="11780" max="11780" width="10.83203125" style="14" customWidth="1"/>
    <col min="11781" max="11781" width="14.83203125" style="14" customWidth="1"/>
    <col min="11782" max="11782" width="61.83203125" style="14" customWidth="1"/>
    <col min="11783" max="11784" width="16.83203125" style="14" customWidth="1"/>
    <col min="11785" max="12032" width="9.83203125" style="14"/>
    <col min="12033" max="12033" width="11.83203125" style="14" customWidth="1"/>
    <col min="12034" max="12034" width="14.83203125" style="14" customWidth="1"/>
    <col min="12035" max="12035" width="66" style="14" customWidth="1"/>
    <col min="12036" max="12036" width="10.83203125" style="14" customWidth="1"/>
    <col min="12037" max="12037" width="14.83203125" style="14" customWidth="1"/>
    <col min="12038" max="12038" width="61.83203125" style="14" customWidth="1"/>
    <col min="12039" max="12040" width="16.83203125" style="14" customWidth="1"/>
    <col min="12041" max="12288" width="9.83203125" style="14"/>
    <col min="12289" max="12289" width="11.83203125" style="14" customWidth="1"/>
    <col min="12290" max="12290" width="14.83203125" style="14" customWidth="1"/>
    <col min="12291" max="12291" width="66" style="14" customWidth="1"/>
    <col min="12292" max="12292" width="10.83203125" style="14" customWidth="1"/>
    <col min="12293" max="12293" width="14.83203125" style="14" customWidth="1"/>
    <col min="12294" max="12294" width="61.83203125" style="14" customWidth="1"/>
    <col min="12295" max="12296" width="16.83203125" style="14" customWidth="1"/>
    <col min="12297" max="12544" width="9.83203125" style="14"/>
    <col min="12545" max="12545" width="11.83203125" style="14" customWidth="1"/>
    <col min="12546" max="12546" width="14.83203125" style="14" customWidth="1"/>
    <col min="12547" max="12547" width="66" style="14" customWidth="1"/>
    <col min="12548" max="12548" width="10.83203125" style="14" customWidth="1"/>
    <col min="12549" max="12549" width="14.83203125" style="14" customWidth="1"/>
    <col min="12550" max="12550" width="61.83203125" style="14" customWidth="1"/>
    <col min="12551" max="12552" width="16.83203125" style="14" customWidth="1"/>
    <col min="12553" max="12800" width="9.83203125" style="14"/>
    <col min="12801" max="12801" width="11.83203125" style="14" customWidth="1"/>
    <col min="12802" max="12802" width="14.83203125" style="14" customWidth="1"/>
    <col min="12803" max="12803" width="66" style="14" customWidth="1"/>
    <col min="12804" max="12804" width="10.83203125" style="14" customWidth="1"/>
    <col min="12805" max="12805" width="14.83203125" style="14" customWidth="1"/>
    <col min="12806" max="12806" width="61.83203125" style="14" customWidth="1"/>
    <col min="12807" max="12808" width="16.83203125" style="14" customWidth="1"/>
    <col min="12809" max="13056" width="9.83203125" style="14"/>
    <col min="13057" max="13057" width="11.83203125" style="14" customWidth="1"/>
    <col min="13058" max="13058" width="14.83203125" style="14" customWidth="1"/>
    <col min="13059" max="13059" width="66" style="14" customWidth="1"/>
    <col min="13060" max="13060" width="10.83203125" style="14" customWidth="1"/>
    <col min="13061" max="13061" width="14.83203125" style="14" customWidth="1"/>
    <col min="13062" max="13062" width="61.83203125" style="14" customWidth="1"/>
    <col min="13063" max="13064" width="16.83203125" style="14" customWidth="1"/>
    <col min="13065" max="13312" width="9.83203125" style="14"/>
    <col min="13313" max="13313" width="11.83203125" style="14" customWidth="1"/>
    <col min="13314" max="13314" width="14.83203125" style="14" customWidth="1"/>
    <col min="13315" max="13315" width="66" style="14" customWidth="1"/>
    <col min="13316" max="13316" width="10.83203125" style="14" customWidth="1"/>
    <col min="13317" max="13317" width="14.83203125" style="14" customWidth="1"/>
    <col min="13318" max="13318" width="61.83203125" style="14" customWidth="1"/>
    <col min="13319" max="13320" width="16.83203125" style="14" customWidth="1"/>
    <col min="13321" max="13568" width="9.83203125" style="14"/>
    <col min="13569" max="13569" width="11.83203125" style="14" customWidth="1"/>
    <col min="13570" max="13570" width="14.83203125" style="14" customWidth="1"/>
    <col min="13571" max="13571" width="66" style="14" customWidth="1"/>
    <col min="13572" max="13572" width="10.83203125" style="14" customWidth="1"/>
    <col min="13573" max="13573" width="14.83203125" style="14" customWidth="1"/>
    <col min="13574" max="13574" width="61.83203125" style="14" customWidth="1"/>
    <col min="13575" max="13576" width="16.83203125" style="14" customWidth="1"/>
    <col min="13577" max="13824" width="9.83203125" style="14"/>
    <col min="13825" max="13825" width="11.83203125" style="14" customWidth="1"/>
    <col min="13826" max="13826" width="14.83203125" style="14" customWidth="1"/>
    <col min="13827" max="13827" width="66" style="14" customWidth="1"/>
    <col min="13828" max="13828" width="10.83203125" style="14" customWidth="1"/>
    <col min="13829" max="13829" width="14.83203125" style="14" customWidth="1"/>
    <col min="13830" max="13830" width="61.83203125" style="14" customWidth="1"/>
    <col min="13831" max="13832" width="16.83203125" style="14" customWidth="1"/>
    <col min="13833" max="14080" width="9.83203125" style="14"/>
    <col min="14081" max="14081" width="11.83203125" style="14" customWidth="1"/>
    <col min="14082" max="14082" width="14.83203125" style="14" customWidth="1"/>
    <col min="14083" max="14083" width="66" style="14" customWidth="1"/>
    <col min="14084" max="14084" width="10.83203125" style="14" customWidth="1"/>
    <col min="14085" max="14085" width="14.83203125" style="14" customWidth="1"/>
    <col min="14086" max="14086" width="61.83203125" style="14" customWidth="1"/>
    <col min="14087" max="14088" width="16.83203125" style="14" customWidth="1"/>
    <col min="14089" max="14336" width="9.83203125" style="14"/>
    <col min="14337" max="14337" width="11.83203125" style="14" customWidth="1"/>
    <col min="14338" max="14338" width="14.83203125" style="14" customWidth="1"/>
    <col min="14339" max="14339" width="66" style="14" customWidth="1"/>
    <col min="14340" max="14340" width="10.83203125" style="14" customWidth="1"/>
    <col min="14341" max="14341" width="14.83203125" style="14" customWidth="1"/>
    <col min="14342" max="14342" width="61.83203125" style="14" customWidth="1"/>
    <col min="14343" max="14344" width="16.83203125" style="14" customWidth="1"/>
    <col min="14345" max="14592" width="9.83203125" style="14"/>
    <col min="14593" max="14593" width="11.83203125" style="14" customWidth="1"/>
    <col min="14594" max="14594" width="14.83203125" style="14" customWidth="1"/>
    <col min="14595" max="14595" width="66" style="14" customWidth="1"/>
    <col min="14596" max="14596" width="10.83203125" style="14" customWidth="1"/>
    <col min="14597" max="14597" width="14.83203125" style="14" customWidth="1"/>
    <col min="14598" max="14598" width="61.83203125" style="14" customWidth="1"/>
    <col min="14599" max="14600" width="16.83203125" style="14" customWidth="1"/>
    <col min="14601" max="14848" width="9.83203125" style="14"/>
    <col min="14849" max="14849" width="11.83203125" style="14" customWidth="1"/>
    <col min="14850" max="14850" width="14.83203125" style="14" customWidth="1"/>
    <col min="14851" max="14851" width="66" style="14" customWidth="1"/>
    <col min="14852" max="14852" width="10.83203125" style="14" customWidth="1"/>
    <col min="14853" max="14853" width="14.83203125" style="14" customWidth="1"/>
    <col min="14854" max="14854" width="61.83203125" style="14" customWidth="1"/>
    <col min="14855" max="14856" width="16.83203125" style="14" customWidth="1"/>
    <col min="14857" max="15104" width="9.83203125" style="14"/>
    <col min="15105" max="15105" width="11.83203125" style="14" customWidth="1"/>
    <col min="15106" max="15106" width="14.83203125" style="14" customWidth="1"/>
    <col min="15107" max="15107" width="66" style="14" customWidth="1"/>
    <col min="15108" max="15108" width="10.83203125" style="14" customWidth="1"/>
    <col min="15109" max="15109" width="14.83203125" style="14" customWidth="1"/>
    <col min="15110" max="15110" width="61.83203125" style="14" customWidth="1"/>
    <col min="15111" max="15112" width="16.83203125" style="14" customWidth="1"/>
    <col min="15113" max="15360" width="9.83203125" style="14"/>
    <col min="15361" max="15361" width="11.83203125" style="14" customWidth="1"/>
    <col min="15362" max="15362" width="14.83203125" style="14" customWidth="1"/>
    <col min="15363" max="15363" width="66" style="14" customWidth="1"/>
    <col min="15364" max="15364" width="10.83203125" style="14" customWidth="1"/>
    <col min="15365" max="15365" width="14.83203125" style="14" customWidth="1"/>
    <col min="15366" max="15366" width="61.83203125" style="14" customWidth="1"/>
    <col min="15367" max="15368" width="16.83203125" style="14" customWidth="1"/>
    <col min="15369" max="15616" width="9.83203125" style="14"/>
    <col min="15617" max="15617" width="11.83203125" style="14" customWidth="1"/>
    <col min="15618" max="15618" width="14.83203125" style="14" customWidth="1"/>
    <col min="15619" max="15619" width="66" style="14" customWidth="1"/>
    <col min="15620" max="15620" width="10.83203125" style="14" customWidth="1"/>
    <col min="15621" max="15621" width="14.83203125" style="14" customWidth="1"/>
    <col min="15622" max="15622" width="61.83203125" style="14" customWidth="1"/>
    <col min="15623" max="15624" width="16.83203125" style="14" customWidth="1"/>
    <col min="15625" max="15872" width="9.83203125" style="14"/>
    <col min="15873" max="15873" width="11.83203125" style="14" customWidth="1"/>
    <col min="15874" max="15874" width="14.83203125" style="14" customWidth="1"/>
    <col min="15875" max="15875" width="66" style="14" customWidth="1"/>
    <col min="15876" max="15876" width="10.83203125" style="14" customWidth="1"/>
    <col min="15877" max="15877" width="14.83203125" style="14" customWidth="1"/>
    <col min="15878" max="15878" width="61.83203125" style="14" customWidth="1"/>
    <col min="15879" max="15880" width="16.83203125" style="14" customWidth="1"/>
    <col min="15881" max="16128" width="9.83203125" style="14"/>
    <col min="16129" max="16129" width="11.83203125" style="14" customWidth="1"/>
    <col min="16130" max="16130" width="14.83203125" style="14" customWidth="1"/>
    <col min="16131" max="16131" width="66" style="14" customWidth="1"/>
    <col min="16132" max="16132" width="10.83203125" style="14" customWidth="1"/>
    <col min="16133" max="16133" width="14.83203125" style="14" customWidth="1"/>
    <col min="16134" max="16134" width="61.83203125" style="14" customWidth="1"/>
    <col min="16135" max="16136" width="16.83203125" style="14" customWidth="1"/>
    <col min="16137" max="16384" width="9.83203125" style="14"/>
  </cols>
  <sheetData>
    <row r="1" spans="1:12" ht="20.25" x14ac:dyDescent="0.3">
      <c r="A1" s="11"/>
      <c r="B1" s="389" t="s">
        <v>1</v>
      </c>
      <c r="C1" s="389"/>
      <c r="D1" s="389"/>
      <c r="E1" s="389"/>
      <c r="F1" s="389"/>
      <c r="G1" s="389"/>
      <c r="H1" s="389"/>
      <c r="I1" s="12"/>
      <c r="J1" s="13"/>
      <c r="K1" s="12"/>
      <c r="L1" s="12"/>
    </row>
    <row r="2" spans="1:12" ht="18" x14ac:dyDescent="0.25">
      <c r="A2" s="11"/>
      <c r="B2" s="390" t="s">
        <v>11</v>
      </c>
      <c r="C2" s="390"/>
      <c r="D2" s="390"/>
      <c r="E2" s="390"/>
      <c r="F2" s="390"/>
      <c r="G2" s="390"/>
      <c r="H2" s="390"/>
      <c r="I2" s="12"/>
      <c r="J2" s="13"/>
      <c r="K2" s="12"/>
      <c r="L2" s="12"/>
    </row>
    <row r="3" spans="1:12" ht="13.5" x14ac:dyDescent="0.25">
      <c r="A3" s="12"/>
      <c r="B3" s="15"/>
      <c r="C3" s="16"/>
      <c r="D3" s="17"/>
      <c r="E3" s="17"/>
      <c r="F3" s="17"/>
      <c r="G3" s="17"/>
      <c r="H3" s="17"/>
      <c r="I3" s="12"/>
      <c r="J3" s="13"/>
      <c r="K3" s="12"/>
      <c r="L3" s="12"/>
    </row>
    <row r="4" spans="1:12" ht="12.75" customHeight="1" x14ac:dyDescent="0.25">
      <c r="A4" s="12"/>
      <c r="B4" s="15"/>
      <c r="C4" s="15"/>
      <c r="D4" s="12"/>
      <c r="E4" s="12"/>
      <c r="F4" s="12"/>
      <c r="G4" s="12"/>
      <c r="H4" s="12"/>
      <c r="I4" s="12"/>
      <c r="J4" s="13"/>
      <c r="K4" s="12"/>
      <c r="L4" s="12"/>
    </row>
    <row r="5" spans="1:12" ht="12.75" customHeight="1" x14ac:dyDescent="0.25">
      <c r="A5" s="12"/>
      <c r="B5" s="15"/>
      <c r="C5" s="18" t="s">
        <v>14</v>
      </c>
      <c r="D5" s="21"/>
      <c r="E5" s="12"/>
      <c r="F5" s="12"/>
      <c r="G5" s="12"/>
      <c r="H5" s="12"/>
      <c r="I5" s="12"/>
      <c r="J5" s="13"/>
      <c r="K5" s="12"/>
      <c r="L5" s="12"/>
    </row>
    <row r="6" spans="1:12" ht="40.5" customHeight="1" x14ac:dyDescent="0.25">
      <c r="A6" s="12"/>
      <c r="B6" s="15"/>
      <c r="C6" s="18" t="s">
        <v>15</v>
      </c>
      <c r="D6" s="401" t="s">
        <v>366</v>
      </c>
      <c r="E6" s="401"/>
      <c r="F6" s="401"/>
      <c r="G6" s="401"/>
      <c r="H6" s="401"/>
      <c r="I6" s="12"/>
      <c r="J6" s="13"/>
      <c r="K6" s="12"/>
      <c r="L6" s="12"/>
    </row>
    <row r="7" spans="1:12" ht="12.75" customHeight="1" x14ac:dyDescent="0.25">
      <c r="A7" s="12"/>
      <c r="B7" s="15"/>
      <c r="C7" s="18" t="s">
        <v>16</v>
      </c>
      <c r="D7" s="203" t="s">
        <v>179</v>
      </c>
      <c r="E7" s="12"/>
      <c r="F7" s="202"/>
      <c r="G7" s="12"/>
      <c r="H7" s="12"/>
      <c r="I7" s="12"/>
      <c r="J7" s="13"/>
      <c r="K7" s="12"/>
      <c r="L7" s="12"/>
    </row>
    <row r="8" spans="1:12" ht="12.75" customHeight="1" x14ac:dyDescent="0.25">
      <c r="A8" s="12"/>
      <c r="B8" s="15"/>
      <c r="C8" s="18" t="s">
        <v>17</v>
      </c>
      <c r="D8" s="203" t="s">
        <v>180</v>
      </c>
      <c r="E8" s="12"/>
      <c r="F8" s="202"/>
      <c r="G8" s="12"/>
      <c r="H8" s="12"/>
      <c r="I8" s="12"/>
      <c r="J8" s="13"/>
      <c r="K8" s="12"/>
      <c r="L8" s="12"/>
    </row>
    <row r="9" spans="1:12" ht="9.9499999999999993" customHeight="1" thickBot="1" x14ac:dyDescent="0.3">
      <c r="A9" s="12"/>
      <c r="B9" s="19"/>
      <c r="C9" s="12"/>
      <c r="D9" s="12"/>
      <c r="E9" s="12"/>
      <c r="F9" s="12"/>
      <c r="G9" s="12"/>
      <c r="H9" s="20"/>
      <c r="I9" s="12"/>
      <c r="J9" s="13"/>
      <c r="K9" s="12"/>
      <c r="L9" s="12"/>
    </row>
    <row r="10" spans="1:12" ht="17.100000000000001" customHeight="1" x14ac:dyDescent="0.25">
      <c r="A10" s="12"/>
      <c r="B10" s="391" t="s">
        <v>3</v>
      </c>
      <c r="C10" s="393" t="s">
        <v>18</v>
      </c>
      <c r="D10" s="393" t="s">
        <v>5</v>
      </c>
      <c r="E10" s="395" t="s">
        <v>6</v>
      </c>
      <c r="F10" s="397" t="s">
        <v>19</v>
      </c>
      <c r="G10" s="398"/>
      <c r="H10" s="399" t="s">
        <v>7</v>
      </c>
      <c r="I10" s="12"/>
      <c r="J10" s="13"/>
      <c r="K10" s="12"/>
      <c r="L10" s="12"/>
    </row>
    <row r="11" spans="1:12" ht="17.100000000000001" customHeight="1" x14ac:dyDescent="0.25">
      <c r="A11" s="12"/>
      <c r="B11" s="392"/>
      <c r="C11" s="394"/>
      <c r="D11" s="394"/>
      <c r="E11" s="396"/>
      <c r="F11" s="201" t="s">
        <v>20</v>
      </c>
      <c r="G11" s="201" t="s">
        <v>21</v>
      </c>
      <c r="H11" s="400"/>
      <c r="I11" s="12"/>
      <c r="J11" s="13"/>
      <c r="K11" s="12"/>
      <c r="L11" s="12"/>
    </row>
    <row r="12" spans="1:12" s="23" customFormat="1" ht="13.5" customHeight="1" x14ac:dyDescent="0.25">
      <c r="A12" s="22"/>
      <c r="B12" s="101">
        <v>1</v>
      </c>
      <c r="C12" s="92" t="s">
        <v>181</v>
      </c>
      <c r="D12" s="55"/>
      <c r="E12" s="102"/>
      <c r="F12" s="103"/>
      <c r="G12" s="204"/>
      <c r="H12" s="205"/>
      <c r="I12" s="22"/>
      <c r="J12" s="22"/>
      <c r="K12" s="22"/>
      <c r="L12" s="22"/>
    </row>
    <row r="13" spans="1:12" s="23" customFormat="1" ht="13.5" customHeight="1" x14ac:dyDescent="0.25">
      <c r="A13" s="22"/>
      <c r="B13" s="24"/>
      <c r="C13" s="92" t="s">
        <v>116</v>
      </c>
      <c r="D13" s="104"/>
      <c r="E13" s="102"/>
      <c r="F13" s="103"/>
      <c r="G13" s="204"/>
      <c r="H13" s="208"/>
      <c r="I13" s="22"/>
      <c r="J13" s="22"/>
      <c r="K13" s="22"/>
      <c r="L13" s="22"/>
    </row>
    <row r="14" spans="1:12" s="23" customFormat="1" ht="99.95" customHeight="1" x14ac:dyDescent="0.25">
      <c r="A14" s="22"/>
      <c r="B14" s="110" t="s">
        <v>182</v>
      </c>
      <c r="C14" s="91" t="s">
        <v>183</v>
      </c>
      <c r="D14" s="108" t="s">
        <v>115</v>
      </c>
      <c r="E14" s="109">
        <v>1</v>
      </c>
      <c r="F14" s="111"/>
      <c r="G14" s="204"/>
      <c r="H14" s="205"/>
      <c r="I14" s="22"/>
      <c r="J14" s="22"/>
      <c r="K14" s="22"/>
      <c r="L14" s="22"/>
    </row>
    <row r="15" spans="1:12" s="23" customFormat="1" ht="13.5" customHeight="1" x14ac:dyDescent="0.25">
      <c r="A15" s="22"/>
      <c r="B15" s="206"/>
      <c r="C15" s="54"/>
      <c r="D15" s="55"/>
      <c r="E15" s="207"/>
      <c r="F15" s="103"/>
      <c r="G15" s="112" t="s">
        <v>116</v>
      </c>
      <c r="H15" s="151"/>
      <c r="I15" s="22"/>
      <c r="J15" s="22"/>
      <c r="K15" s="22"/>
      <c r="L15" s="22"/>
    </row>
    <row r="16" spans="1:12" s="23" customFormat="1" ht="13.5" customHeight="1" x14ac:dyDescent="0.25">
      <c r="A16" s="22"/>
      <c r="B16" s="101">
        <v>2</v>
      </c>
      <c r="C16" s="152" t="s">
        <v>184</v>
      </c>
      <c r="D16" s="104"/>
      <c r="E16" s="102"/>
      <c r="F16" s="103"/>
      <c r="G16" s="204"/>
      <c r="H16" s="205"/>
      <c r="I16" s="22"/>
      <c r="J16" s="22"/>
      <c r="K16" s="22"/>
      <c r="L16" s="22"/>
    </row>
    <row r="17" spans="1:12" s="23" customFormat="1" ht="13.5" customHeight="1" x14ac:dyDescent="0.25">
      <c r="A17" s="22"/>
      <c r="B17" s="24"/>
      <c r="C17" s="92" t="s">
        <v>116</v>
      </c>
      <c r="D17" s="104"/>
      <c r="E17" s="102"/>
      <c r="F17" s="103"/>
      <c r="G17" s="204"/>
      <c r="H17" s="208"/>
      <c r="I17" s="22"/>
      <c r="J17" s="22"/>
      <c r="K17" s="22"/>
      <c r="L17" s="22"/>
    </row>
    <row r="18" spans="1:12" s="23" customFormat="1" ht="69.95" customHeight="1" x14ac:dyDescent="0.25">
      <c r="A18" s="22"/>
      <c r="B18" s="110" t="s">
        <v>185</v>
      </c>
      <c r="C18" s="91" t="s">
        <v>186</v>
      </c>
      <c r="D18" s="108" t="s">
        <v>187</v>
      </c>
      <c r="E18" s="109">
        <v>1</v>
      </c>
      <c r="F18" s="103"/>
      <c r="G18" s="207"/>
      <c r="H18" s="210"/>
      <c r="I18" s="22"/>
      <c r="J18" s="22"/>
      <c r="K18" s="22"/>
      <c r="L18" s="22"/>
    </row>
    <row r="19" spans="1:12" s="23" customFormat="1" ht="13.5" customHeight="1" x14ac:dyDescent="0.25">
      <c r="A19" s="22"/>
      <c r="B19" s="216"/>
      <c r="C19" s="217"/>
      <c r="D19" s="218"/>
      <c r="E19" s="214"/>
      <c r="F19" s="212"/>
      <c r="G19" s="112" t="s">
        <v>116</v>
      </c>
      <c r="H19" s="151"/>
      <c r="I19" s="22"/>
      <c r="J19" s="22"/>
      <c r="K19" s="22"/>
      <c r="L19" s="22"/>
    </row>
    <row r="20" spans="1:12" s="23" customFormat="1" ht="13.5" customHeight="1" x14ac:dyDescent="0.25">
      <c r="A20" s="22"/>
      <c r="B20" s="216"/>
      <c r="C20" s="217"/>
      <c r="D20" s="218"/>
      <c r="E20" s="214"/>
      <c r="F20" s="212"/>
      <c r="G20" s="148"/>
      <c r="H20" s="219"/>
      <c r="I20" s="22"/>
      <c r="J20" s="22"/>
      <c r="K20" s="22"/>
      <c r="L20" s="22"/>
    </row>
    <row r="21" spans="1:12" s="23" customFormat="1" ht="13.5" customHeight="1" x14ac:dyDescent="0.25">
      <c r="A21" s="22"/>
      <c r="B21" s="216"/>
      <c r="C21" s="217"/>
      <c r="D21" s="218"/>
      <c r="E21" s="214"/>
      <c r="F21" s="212"/>
      <c r="G21" s="148"/>
      <c r="H21" s="215"/>
      <c r="I21" s="22"/>
      <c r="J21" s="22"/>
      <c r="K21" s="22"/>
      <c r="L21" s="22"/>
    </row>
    <row r="22" spans="1:12" s="23" customFormat="1" ht="13.5" customHeight="1" x14ac:dyDescent="0.25">
      <c r="A22" s="22"/>
      <c r="B22" s="216"/>
      <c r="C22" s="217"/>
      <c r="D22" s="218"/>
      <c r="E22" s="214"/>
      <c r="F22" s="212"/>
      <c r="G22" s="148"/>
      <c r="H22" s="219"/>
      <c r="I22" s="22"/>
      <c r="J22" s="22"/>
      <c r="K22" s="22"/>
      <c r="L22" s="22"/>
    </row>
    <row r="23" spans="1:12" s="23" customFormat="1" ht="13.5" customHeight="1" thickBot="1" x14ac:dyDescent="0.3">
      <c r="A23" s="22"/>
      <c r="B23" s="239"/>
      <c r="C23" s="221"/>
      <c r="D23" s="222"/>
      <c r="E23" s="240"/>
      <c r="F23" s="223"/>
      <c r="G23" s="241"/>
      <c r="H23" s="242"/>
      <c r="I23" s="22"/>
      <c r="J23" s="22"/>
      <c r="K23" s="22"/>
      <c r="L23" s="22"/>
    </row>
    <row r="24" spans="1:12" ht="13.5" customHeight="1" thickBot="1" x14ac:dyDescent="0.3">
      <c r="A24" s="12"/>
      <c r="B24" s="224"/>
      <c r="C24" s="225"/>
      <c r="D24" s="135"/>
      <c r="E24" s="147"/>
      <c r="F24" s="226" t="s">
        <v>22</v>
      </c>
      <c r="G24" s="227" t="s">
        <v>23</v>
      </c>
      <c r="H24" s="238"/>
      <c r="I24" s="12"/>
      <c r="J24" s="12"/>
      <c r="K24" s="12"/>
      <c r="L24" s="12"/>
    </row>
    <row r="25" spans="1:12" ht="13.5" customHeight="1" thickBot="1" x14ac:dyDescent="0.3">
      <c r="A25" s="12"/>
      <c r="B25" s="229"/>
      <c r="C25" s="229"/>
      <c r="D25" s="229"/>
      <c r="E25" s="230"/>
      <c r="F25" s="226" t="s">
        <v>24</v>
      </c>
      <c r="G25" s="227" t="s">
        <v>25</v>
      </c>
      <c r="H25" s="228"/>
      <c r="I25" s="12"/>
      <c r="J25" s="12"/>
      <c r="K25" s="12"/>
      <c r="L25" s="12"/>
    </row>
    <row r="26" spans="1:12" ht="13.5" customHeight="1" x14ac:dyDescent="0.25">
      <c r="A26" s="12"/>
      <c r="B26" s="229"/>
      <c r="C26" s="229"/>
      <c r="D26" s="229"/>
      <c r="E26" s="230"/>
      <c r="F26" s="231"/>
      <c r="G26" s="232"/>
      <c r="H26" s="233"/>
      <c r="I26" s="12"/>
      <c r="J26" s="12"/>
      <c r="K26" s="12"/>
      <c r="L26" s="12"/>
    </row>
    <row r="27" spans="1:12" ht="13.5" customHeight="1" x14ac:dyDescent="0.25">
      <c r="A27" s="12"/>
      <c r="B27" s="229"/>
      <c r="C27" s="229"/>
      <c r="D27" s="229"/>
      <c r="E27" s="230"/>
      <c r="F27" s="231"/>
      <c r="G27" s="232"/>
      <c r="H27" s="234"/>
      <c r="I27" s="12"/>
      <c r="J27" s="12"/>
      <c r="K27" s="12"/>
      <c r="L27" s="12"/>
    </row>
    <row r="28" spans="1:12" ht="13.5" customHeight="1" x14ac:dyDescent="0.25">
      <c r="A28" s="12"/>
      <c r="B28" s="229"/>
      <c r="C28" s="235" t="s">
        <v>26</v>
      </c>
      <c r="D28" s="234"/>
      <c r="E28" s="236"/>
      <c r="F28" s="237" t="s">
        <v>27</v>
      </c>
      <c r="G28" s="232"/>
      <c r="H28" s="234"/>
      <c r="I28" s="12"/>
      <c r="J28" s="12"/>
      <c r="K28" s="12"/>
      <c r="L28" s="12"/>
    </row>
    <row r="29" spans="1:12" ht="13.5" customHeight="1" x14ac:dyDescent="0.25">
      <c r="A29" s="12"/>
      <c r="B29" s="62"/>
      <c r="C29" s="4"/>
      <c r="D29" s="62"/>
      <c r="E29" s="63"/>
      <c r="F29" s="12"/>
      <c r="G29" s="12"/>
      <c r="H29" s="12"/>
      <c r="I29" s="12"/>
      <c r="J29" s="12"/>
      <c r="K29" s="12"/>
      <c r="L29" s="12"/>
    </row>
    <row r="30" spans="1:12" ht="13.5" customHeight="1" x14ac:dyDescent="0.25">
      <c r="A30" s="12"/>
      <c r="B30" s="106">
        <v>3</v>
      </c>
      <c r="C30" s="152" t="s">
        <v>188</v>
      </c>
      <c r="D30" s="104"/>
      <c r="E30" s="102"/>
      <c r="F30" s="107"/>
      <c r="G30" s="107"/>
      <c r="H30" s="118"/>
      <c r="I30" s="12"/>
      <c r="J30" s="12"/>
      <c r="K30" s="12"/>
      <c r="L30" s="12"/>
    </row>
    <row r="31" spans="1:12" ht="13.5" customHeight="1" x14ac:dyDescent="0.25">
      <c r="A31" s="12"/>
      <c r="B31" s="24"/>
      <c r="C31" s="92" t="s">
        <v>116</v>
      </c>
      <c r="D31" s="104"/>
      <c r="E31" s="102"/>
      <c r="F31" s="107"/>
      <c r="G31" s="107"/>
      <c r="H31" s="118"/>
      <c r="I31" s="12"/>
      <c r="J31" s="12"/>
      <c r="K31" s="12"/>
      <c r="L31" s="12"/>
    </row>
    <row r="32" spans="1:12" ht="20.100000000000001" customHeight="1" x14ac:dyDescent="0.25">
      <c r="A32" s="12"/>
      <c r="B32" s="110" t="s">
        <v>189</v>
      </c>
      <c r="C32" s="91" t="s">
        <v>190</v>
      </c>
      <c r="D32" s="108" t="s">
        <v>191</v>
      </c>
      <c r="E32" s="109">
        <v>0.2</v>
      </c>
      <c r="F32" s="107"/>
      <c r="G32" s="107"/>
      <c r="H32" s="118"/>
      <c r="I32" s="12"/>
      <c r="J32" s="12"/>
      <c r="K32" s="12"/>
      <c r="L32" s="12"/>
    </row>
    <row r="33" spans="1:12" ht="39.950000000000003" customHeight="1" x14ac:dyDescent="0.25">
      <c r="A33" s="12"/>
      <c r="B33" s="110" t="s">
        <v>192</v>
      </c>
      <c r="C33" s="91" t="s">
        <v>193</v>
      </c>
      <c r="D33" s="108" t="s">
        <v>115</v>
      </c>
      <c r="E33" s="109">
        <v>1</v>
      </c>
      <c r="F33" s="107"/>
      <c r="G33" s="107"/>
      <c r="H33" s="118"/>
      <c r="I33" s="12"/>
      <c r="J33" s="12"/>
      <c r="K33" s="12"/>
      <c r="L33" s="12"/>
    </row>
    <row r="34" spans="1:12" ht="39.950000000000003" customHeight="1" x14ac:dyDescent="0.25">
      <c r="A34" s="12"/>
      <c r="B34" s="110" t="s">
        <v>194</v>
      </c>
      <c r="C34" s="91" t="s">
        <v>195</v>
      </c>
      <c r="D34" s="108" t="s">
        <v>115</v>
      </c>
      <c r="E34" s="109">
        <v>1</v>
      </c>
      <c r="F34" s="107"/>
      <c r="G34" s="107"/>
      <c r="H34" s="118"/>
      <c r="I34" s="12"/>
      <c r="J34" s="12"/>
      <c r="K34" s="12"/>
      <c r="L34" s="12"/>
    </row>
    <row r="35" spans="1:12" ht="13.5" customHeight="1" x14ac:dyDescent="0.25">
      <c r="A35" s="12"/>
      <c r="B35" s="243"/>
      <c r="C35" s="54"/>
      <c r="D35" s="209"/>
      <c r="E35" s="244"/>
      <c r="F35" s="107"/>
      <c r="G35" s="112" t="s">
        <v>116</v>
      </c>
      <c r="H35" s="105"/>
      <c r="I35" s="12"/>
      <c r="J35" s="12"/>
      <c r="K35" s="12"/>
      <c r="L35" s="12"/>
    </row>
    <row r="36" spans="1:12" ht="13.5" customHeight="1" x14ac:dyDescent="0.25">
      <c r="A36" s="12"/>
      <c r="B36" s="106">
        <v>4</v>
      </c>
      <c r="C36" s="152" t="s">
        <v>196</v>
      </c>
      <c r="D36" s="209"/>
      <c r="E36" s="244"/>
      <c r="F36" s="107"/>
      <c r="G36" s="107"/>
      <c r="H36" s="118"/>
      <c r="I36" s="12"/>
      <c r="J36" s="12"/>
      <c r="K36" s="12"/>
      <c r="L36" s="12"/>
    </row>
    <row r="37" spans="1:12" ht="13.5" customHeight="1" x14ac:dyDescent="0.25">
      <c r="A37" s="12"/>
      <c r="B37" s="110"/>
      <c r="C37" s="92" t="s">
        <v>376</v>
      </c>
      <c r="D37" s="209"/>
      <c r="E37" s="244"/>
      <c r="F37" s="107"/>
      <c r="G37" s="107"/>
      <c r="H37" s="118"/>
      <c r="I37" s="12"/>
      <c r="J37" s="12"/>
      <c r="K37" s="12"/>
      <c r="L37" s="12"/>
    </row>
    <row r="38" spans="1:12" ht="30" customHeight="1" x14ac:dyDescent="0.25">
      <c r="A38" s="12"/>
      <c r="B38" s="110" t="s">
        <v>369</v>
      </c>
      <c r="C38" s="91" t="s">
        <v>197</v>
      </c>
      <c r="D38" s="108" t="s">
        <v>32</v>
      </c>
      <c r="E38" s="109">
        <v>84</v>
      </c>
      <c r="F38" s="107"/>
      <c r="G38" s="107"/>
      <c r="H38" s="118"/>
      <c r="I38" s="12"/>
      <c r="J38" s="12"/>
      <c r="K38" s="12"/>
      <c r="L38" s="12"/>
    </row>
    <row r="39" spans="1:12" ht="30" customHeight="1" x14ac:dyDescent="0.25">
      <c r="A39" s="12"/>
      <c r="B39" s="110" t="s">
        <v>370</v>
      </c>
      <c r="C39" s="91" t="s">
        <v>378</v>
      </c>
      <c r="D39" s="108" t="s">
        <v>32</v>
      </c>
      <c r="E39" s="109">
        <v>42</v>
      </c>
      <c r="F39" s="107"/>
      <c r="G39" s="107"/>
      <c r="H39" s="118"/>
      <c r="I39" s="12"/>
      <c r="J39" s="12"/>
      <c r="K39" s="12"/>
      <c r="L39" s="12"/>
    </row>
    <row r="40" spans="1:12" ht="13.5" customHeight="1" x14ac:dyDescent="0.25">
      <c r="A40" s="12"/>
      <c r="B40" s="110" t="s">
        <v>371</v>
      </c>
      <c r="C40" s="91" t="s">
        <v>198</v>
      </c>
      <c r="D40" s="108" t="s">
        <v>32</v>
      </c>
      <c r="E40" s="109">
        <v>168</v>
      </c>
      <c r="F40" s="107"/>
      <c r="G40" s="107"/>
      <c r="H40" s="118"/>
      <c r="I40" s="12"/>
      <c r="J40" s="12"/>
      <c r="K40" s="12"/>
      <c r="L40" s="12"/>
    </row>
    <row r="41" spans="1:12" ht="13.5" customHeight="1" x14ac:dyDescent="0.25">
      <c r="A41" s="12"/>
      <c r="B41" s="110" t="s">
        <v>372</v>
      </c>
      <c r="C41" s="91" t="s">
        <v>199</v>
      </c>
      <c r="D41" s="108" t="s">
        <v>32</v>
      </c>
      <c r="E41" s="109">
        <v>42</v>
      </c>
      <c r="F41" s="107"/>
      <c r="G41" s="107"/>
      <c r="H41" s="118"/>
      <c r="I41" s="12"/>
      <c r="J41" s="12"/>
      <c r="K41" s="12"/>
      <c r="L41" s="12"/>
    </row>
    <row r="42" spans="1:12" ht="13.5" customHeight="1" x14ac:dyDescent="0.25">
      <c r="A42" s="22"/>
      <c r="B42" s="110" t="s">
        <v>373</v>
      </c>
      <c r="C42" s="91" t="s">
        <v>200</v>
      </c>
      <c r="D42" s="108" t="s">
        <v>32</v>
      </c>
      <c r="E42" s="109">
        <v>30</v>
      </c>
      <c r="F42" s="103"/>
      <c r="G42" s="211"/>
      <c r="H42" s="205"/>
      <c r="I42" s="12"/>
      <c r="J42" s="12"/>
      <c r="K42" s="12"/>
      <c r="L42" s="12"/>
    </row>
    <row r="43" spans="1:12" ht="13.5" customHeight="1" x14ac:dyDescent="0.25">
      <c r="A43" s="22"/>
      <c r="B43" s="110" t="s">
        <v>374</v>
      </c>
      <c r="C43" s="91" t="s">
        <v>201</v>
      </c>
      <c r="D43" s="108" t="s">
        <v>32</v>
      </c>
      <c r="E43" s="109">
        <v>14</v>
      </c>
      <c r="F43" s="103"/>
      <c r="G43" s="112"/>
      <c r="H43" s="105"/>
      <c r="I43" s="12"/>
      <c r="J43" s="12"/>
      <c r="K43" s="12"/>
      <c r="L43" s="12"/>
    </row>
    <row r="44" spans="1:12" ht="11.1" customHeight="1" x14ac:dyDescent="0.25">
      <c r="A44" s="22"/>
      <c r="B44" s="110"/>
      <c r="C44" s="91"/>
      <c r="D44" s="108"/>
      <c r="E44" s="109"/>
      <c r="F44" s="212"/>
      <c r="G44" s="220"/>
      <c r="H44" s="213"/>
      <c r="I44" s="12"/>
      <c r="J44" s="12"/>
      <c r="K44" s="12"/>
      <c r="L44" s="12"/>
    </row>
    <row r="45" spans="1:12" ht="11.1" customHeight="1" thickBot="1" x14ac:dyDescent="0.3">
      <c r="A45" s="22"/>
      <c r="B45" s="239"/>
      <c r="C45" s="221"/>
      <c r="D45" s="222"/>
      <c r="E45" s="240"/>
      <c r="F45" s="223"/>
      <c r="G45" s="245"/>
      <c r="H45" s="250"/>
      <c r="I45" s="12"/>
      <c r="J45" s="12"/>
      <c r="K45" s="12"/>
      <c r="L45" s="12"/>
    </row>
    <row r="46" spans="1:12" ht="13.5" customHeight="1" thickBot="1" x14ac:dyDescent="0.3">
      <c r="A46" s="12"/>
      <c r="B46" s="224"/>
      <c r="C46" s="225"/>
      <c r="D46" s="135"/>
      <c r="E46" s="147"/>
      <c r="F46" s="226" t="s">
        <v>22</v>
      </c>
      <c r="G46" s="227" t="s">
        <v>23</v>
      </c>
      <c r="H46" s="238"/>
      <c r="I46" s="12"/>
      <c r="J46" s="12"/>
      <c r="K46" s="12"/>
      <c r="L46" s="12"/>
    </row>
    <row r="47" spans="1:12" ht="13.5" customHeight="1" thickBot="1" x14ac:dyDescent="0.3">
      <c r="A47" s="12"/>
      <c r="B47" s="229"/>
      <c r="C47" s="229"/>
      <c r="D47" s="229"/>
      <c r="E47" s="230"/>
      <c r="F47" s="226" t="s">
        <v>24</v>
      </c>
      <c r="G47" s="227" t="s">
        <v>25</v>
      </c>
      <c r="H47" s="228"/>
      <c r="I47" s="12"/>
      <c r="J47" s="12"/>
      <c r="K47" s="12"/>
      <c r="L47" s="12"/>
    </row>
    <row r="48" spans="1:12" ht="13.5" customHeight="1" x14ac:dyDescent="0.25">
      <c r="A48" s="12"/>
      <c r="B48" s="229"/>
      <c r="C48" s="229"/>
      <c r="D48" s="229"/>
      <c r="E48" s="230"/>
      <c r="F48" s="231"/>
      <c r="G48" s="232"/>
      <c r="H48" s="233"/>
      <c r="I48" s="12"/>
      <c r="J48" s="12"/>
      <c r="K48" s="12"/>
      <c r="L48" s="12"/>
    </row>
    <row r="49" spans="1:12" ht="13.5" customHeight="1" x14ac:dyDescent="0.25">
      <c r="A49" s="12"/>
      <c r="B49" s="229"/>
      <c r="C49" s="229"/>
      <c r="D49" s="229"/>
      <c r="E49" s="230"/>
      <c r="F49" s="231"/>
      <c r="G49" s="232"/>
      <c r="H49" s="234"/>
      <c r="I49" s="12"/>
      <c r="J49" s="12"/>
      <c r="K49" s="12"/>
      <c r="L49" s="12"/>
    </row>
    <row r="50" spans="1:12" ht="13.5" customHeight="1" x14ac:dyDescent="0.25">
      <c r="A50" s="12"/>
      <c r="B50" s="229"/>
      <c r="C50" s="235" t="s">
        <v>26</v>
      </c>
      <c r="D50" s="234"/>
      <c r="E50" s="236"/>
      <c r="F50" s="237" t="s">
        <v>27</v>
      </c>
      <c r="G50" s="232"/>
      <c r="H50" s="234"/>
      <c r="I50" s="12"/>
      <c r="J50" s="12"/>
      <c r="K50" s="12"/>
      <c r="L50" s="12"/>
    </row>
    <row r="51" spans="1:12" ht="13.5" customHeight="1" x14ac:dyDescent="0.25">
      <c r="A51" s="12"/>
      <c r="B51" s="62"/>
      <c r="C51" s="4"/>
      <c r="D51" s="62"/>
      <c r="E51" s="63"/>
      <c r="F51" s="12"/>
      <c r="G51" s="12"/>
      <c r="H51" s="12"/>
      <c r="I51" s="12"/>
      <c r="J51" s="12"/>
      <c r="K51" s="12"/>
      <c r="L51" s="12"/>
    </row>
    <row r="52" spans="1:12" ht="30" customHeight="1" x14ac:dyDescent="0.25">
      <c r="A52" s="12"/>
      <c r="B52" s="110" t="s">
        <v>375</v>
      </c>
      <c r="C52" s="91" t="s">
        <v>367</v>
      </c>
      <c r="D52" s="108" t="s">
        <v>32</v>
      </c>
      <c r="E52" s="109">
        <v>70</v>
      </c>
      <c r="F52" s="107"/>
      <c r="G52" s="107"/>
      <c r="H52" s="118"/>
      <c r="I52" s="12"/>
      <c r="J52" s="12"/>
      <c r="K52" s="12"/>
      <c r="L52" s="12"/>
    </row>
    <row r="53" spans="1:12" ht="13.5" customHeight="1" x14ac:dyDescent="0.25">
      <c r="A53" s="12"/>
      <c r="B53" s="24"/>
      <c r="C53" s="92"/>
      <c r="D53" s="104"/>
      <c r="E53" s="102"/>
      <c r="F53" s="107"/>
      <c r="G53" s="112" t="s">
        <v>202</v>
      </c>
      <c r="H53" s="105"/>
      <c r="I53" s="12"/>
      <c r="J53" s="12"/>
      <c r="K53" s="12"/>
      <c r="L53" s="12"/>
    </row>
    <row r="54" spans="1:12" ht="13.5" customHeight="1" x14ac:dyDescent="0.25">
      <c r="A54" s="248"/>
      <c r="B54" s="290">
        <v>4</v>
      </c>
      <c r="C54" s="156" t="s">
        <v>377</v>
      </c>
      <c r="D54" s="108"/>
      <c r="E54" s="109"/>
      <c r="F54" s="107"/>
      <c r="G54" s="107"/>
      <c r="H54" s="118"/>
      <c r="I54" s="12"/>
      <c r="J54" s="12"/>
      <c r="K54" s="12"/>
      <c r="L54" s="12"/>
    </row>
    <row r="55" spans="1:12" ht="20.100000000000001" customHeight="1" x14ac:dyDescent="0.25">
      <c r="A55" s="12"/>
      <c r="B55" s="110" t="s">
        <v>203</v>
      </c>
      <c r="C55" s="91" t="s">
        <v>204</v>
      </c>
      <c r="D55" s="108" t="s">
        <v>32</v>
      </c>
      <c r="E55" s="109">
        <v>72</v>
      </c>
      <c r="F55" s="107"/>
      <c r="G55" s="107"/>
      <c r="H55" s="118"/>
      <c r="I55" s="12"/>
      <c r="J55" s="12"/>
      <c r="K55" s="12"/>
      <c r="L55" s="12"/>
    </row>
    <row r="56" spans="1:12" ht="30" customHeight="1" x14ac:dyDescent="0.25">
      <c r="A56" s="12"/>
      <c r="B56" s="110" t="s">
        <v>205</v>
      </c>
      <c r="C56" s="91" t="s">
        <v>206</v>
      </c>
      <c r="D56" s="108" t="s">
        <v>32</v>
      </c>
      <c r="E56" s="109">
        <v>1</v>
      </c>
      <c r="F56" s="107"/>
      <c r="G56" s="107"/>
      <c r="H56" s="118"/>
      <c r="I56" s="12"/>
      <c r="J56" s="12"/>
      <c r="K56" s="12"/>
      <c r="L56" s="12"/>
    </row>
    <row r="57" spans="1:12" ht="20.100000000000001" customHeight="1" x14ac:dyDescent="0.25">
      <c r="A57" s="12"/>
      <c r="B57" s="110" t="s">
        <v>207</v>
      </c>
      <c r="C57" s="91" t="s">
        <v>208</v>
      </c>
      <c r="D57" s="108" t="s">
        <v>67</v>
      </c>
      <c r="E57" s="109">
        <v>320</v>
      </c>
      <c r="F57" s="107"/>
      <c r="G57" s="112"/>
      <c r="H57" s="105"/>
      <c r="I57" s="12"/>
      <c r="J57" s="12"/>
      <c r="K57" s="12"/>
      <c r="L57" s="12"/>
    </row>
    <row r="58" spans="1:12" ht="13.5" customHeight="1" x14ac:dyDescent="0.25">
      <c r="A58" s="12"/>
      <c r="B58" s="110" t="s">
        <v>209</v>
      </c>
      <c r="C58" s="91" t="s">
        <v>210</v>
      </c>
      <c r="D58" s="108" t="s">
        <v>32</v>
      </c>
      <c r="E58" s="109">
        <v>1</v>
      </c>
      <c r="F58" s="107"/>
      <c r="G58" s="107"/>
      <c r="H58" s="118"/>
      <c r="I58" s="12"/>
      <c r="J58" s="12"/>
      <c r="K58" s="12"/>
      <c r="L58" s="12"/>
    </row>
    <row r="59" spans="1:12" ht="13.5" customHeight="1" x14ac:dyDescent="0.25">
      <c r="A59" s="12"/>
      <c r="B59" s="110" t="s">
        <v>211</v>
      </c>
      <c r="C59" s="91" t="s">
        <v>212</v>
      </c>
      <c r="D59" s="108" t="s">
        <v>32</v>
      </c>
      <c r="E59" s="109">
        <v>1</v>
      </c>
      <c r="F59" s="107"/>
      <c r="G59" s="107"/>
      <c r="H59" s="118"/>
      <c r="I59" s="12"/>
      <c r="J59" s="12"/>
      <c r="K59" s="12"/>
      <c r="L59" s="12"/>
    </row>
    <row r="60" spans="1:12" ht="20.100000000000001" customHeight="1" x14ac:dyDescent="0.25">
      <c r="A60" s="12"/>
      <c r="B60" s="110" t="s">
        <v>213</v>
      </c>
      <c r="C60" s="91" t="s">
        <v>214</v>
      </c>
      <c r="D60" s="108" t="s">
        <v>32</v>
      </c>
      <c r="E60" s="109">
        <v>1</v>
      </c>
      <c r="F60" s="107"/>
      <c r="G60" s="107"/>
      <c r="H60" s="118"/>
      <c r="I60" s="12"/>
      <c r="J60" s="12"/>
      <c r="K60" s="12"/>
      <c r="L60" s="12"/>
    </row>
    <row r="61" spans="1:12" ht="39.950000000000003" customHeight="1" x14ac:dyDescent="0.25">
      <c r="A61" s="12"/>
      <c r="B61" s="110" t="s">
        <v>215</v>
      </c>
      <c r="C61" s="91" t="s">
        <v>216</v>
      </c>
      <c r="D61" s="108" t="s">
        <v>217</v>
      </c>
      <c r="E61" s="109">
        <v>1</v>
      </c>
      <c r="F61" s="107"/>
      <c r="G61" s="107"/>
      <c r="H61" s="118"/>
      <c r="I61" s="12"/>
      <c r="J61" s="12"/>
      <c r="K61" s="12"/>
      <c r="L61" s="12"/>
    </row>
    <row r="62" spans="1:12" ht="9.9499999999999993" customHeight="1" x14ac:dyDescent="0.25">
      <c r="A62" s="12"/>
      <c r="B62" s="110"/>
      <c r="C62" s="92"/>
      <c r="D62" s="209"/>
      <c r="E62" s="246"/>
      <c r="F62" s="107"/>
      <c r="G62" s="247" t="s">
        <v>10</v>
      </c>
      <c r="H62" s="249"/>
      <c r="I62" s="12"/>
      <c r="J62" s="12"/>
      <c r="K62" s="12"/>
      <c r="L62" s="12"/>
    </row>
    <row r="63" spans="1:12" ht="13.5" customHeight="1" x14ac:dyDescent="0.25">
      <c r="A63" s="12"/>
      <c r="B63" s="101">
        <v>5</v>
      </c>
      <c r="C63" s="52" t="s">
        <v>218</v>
      </c>
      <c r="D63" s="104"/>
      <c r="E63" s="102"/>
      <c r="F63" s="107"/>
      <c r="G63" s="107"/>
      <c r="H63" s="118"/>
      <c r="I63" s="12"/>
      <c r="J63" s="12"/>
      <c r="K63" s="12"/>
      <c r="L63" s="12"/>
    </row>
    <row r="64" spans="1:12" ht="13.5" customHeight="1" x14ac:dyDescent="0.25">
      <c r="A64" s="12"/>
      <c r="B64" s="110"/>
      <c r="C64" s="152" t="s">
        <v>109</v>
      </c>
      <c r="D64" s="104"/>
      <c r="E64" s="102"/>
      <c r="F64" s="107"/>
      <c r="G64" s="107"/>
      <c r="H64" s="118"/>
      <c r="I64" s="12"/>
      <c r="J64" s="12"/>
      <c r="K64" s="12"/>
      <c r="L64" s="12"/>
    </row>
    <row r="65" spans="1:12" ht="13.5" customHeight="1" x14ac:dyDescent="0.25">
      <c r="A65" s="22"/>
      <c r="B65" s="24" t="s">
        <v>110</v>
      </c>
      <c r="C65" s="4" t="s">
        <v>111</v>
      </c>
      <c r="D65" s="104" t="s">
        <v>34</v>
      </c>
      <c r="E65" s="102">
        <v>3</v>
      </c>
      <c r="F65" s="103"/>
      <c r="G65" s="112"/>
      <c r="H65" s="105"/>
      <c r="I65" s="12"/>
      <c r="J65" s="12"/>
      <c r="K65" s="12"/>
      <c r="L65" s="12"/>
    </row>
    <row r="66" spans="1:12" ht="13.5" customHeight="1" x14ac:dyDescent="0.25">
      <c r="A66" s="22"/>
      <c r="B66" s="110"/>
      <c r="C66" s="91"/>
      <c r="D66" s="108"/>
      <c r="E66" s="109"/>
      <c r="F66" s="212"/>
      <c r="G66" s="220"/>
      <c r="H66" s="213"/>
      <c r="I66" s="12"/>
      <c r="J66" s="12"/>
      <c r="K66" s="12"/>
      <c r="L66" s="12"/>
    </row>
    <row r="67" spans="1:12" ht="13.5" customHeight="1" thickBot="1" x14ac:dyDescent="0.3">
      <c r="A67" s="22"/>
      <c r="B67" s="239"/>
      <c r="C67" s="221"/>
      <c r="D67" s="222"/>
      <c r="E67" s="240"/>
      <c r="F67" s="223"/>
      <c r="G67" s="245"/>
      <c r="H67" s="250"/>
      <c r="I67" s="12"/>
      <c r="J67" s="12"/>
      <c r="K67" s="12"/>
      <c r="L67" s="12"/>
    </row>
    <row r="68" spans="1:12" ht="13.5" customHeight="1" thickBot="1" x14ac:dyDescent="0.3">
      <c r="A68" s="12"/>
      <c r="B68" s="224"/>
      <c r="C68" s="225"/>
      <c r="D68" s="135"/>
      <c r="E68" s="147"/>
      <c r="F68" s="226" t="s">
        <v>22</v>
      </c>
      <c r="G68" s="227" t="s">
        <v>23</v>
      </c>
      <c r="H68" s="238"/>
      <c r="I68" s="12"/>
      <c r="J68" s="12"/>
      <c r="K68" s="12"/>
      <c r="L68" s="12"/>
    </row>
    <row r="69" spans="1:12" ht="13.5" customHeight="1" thickBot="1" x14ac:dyDescent="0.3">
      <c r="A69" s="12"/>
      <c r="B69" s="229"/>
      <c r="C69" s="229"/>
      <c r="D69" s="229"/>
      <c r="E69" s="230"/>
      <c r="F69" s="226" t="s">
        <v>24</v>
      </c>
      <c r="G69" s="227" t="s">
        <v>25</v>
      </c>
      <c r="H69" s="228"/>
      <c r="I69" s="12"/>
      <c r="J69" s="12"/>
      <c r="K69" s="12"/>
      <c r="L69" s="12"/>
    </row>
    <row r="70" spans="1:12" ht="13.5" customHeight="1" x14ac:dyDescent="0.25">
      <c r="A70" s="12"/>
      <c r="B70" s="229"/>
      <c r="C70" s="229"/>
      <c r="D70" s="229"/>
      <c r="E70" s="230"/>
      <c r="F70" s="231"/>
      <c r="G70" s="232"/>
      <c r="H70" s="233"/>
      <c r="I70" s="12"/>
      <c r="J70" s="12"/>
      <c r="K70" s="12"/>
      <c r="L70" s="12"/>
    </row>
    <row r="71" spans="1:12" ht="13.5" customHeight="1" x14ac:dyDescent="0.25">
      <c r="A71" s="12"/>
      <c r="B71" s="229"/>
      <c r="C71" s="229"/>
      <c r="D71" s="229"/>
      <c r="E71" s="230"/>
      <c r="F71" s="231"/>
      <c r="G71" s="232"/>
      <c r="H71" s="234"/>
      <c r="I71" s="12"/>
      <c r="J71" s="12"/>
      <c r="K71" s="12"/>
      <c r="L71" s="12"/>
    </row>
    <row r="72" spans="1:12" ht="13.5" customHeight="1" x14ac:dyDescent="0.25">
      <c r="A72" s="12"/>
      <c r="B72" s="229"/>
      <c r="C72" s="235" t="s">
        <v>26</v>
      </c>
      <c r="D72" s="234"/>
      <c r="E72" s="236"/>
      <c r="F72" s="237" t="s">
        <v>27</v>
      </c>
      <c r="G72" s="232"/>
      <c r="H72" s="234"/>
      <c r="I72" s="12"/>
      <c r="J72" s="12"/>
      <c r="K72" s="12"/>
      <c r="L72" s="12"/>
    </row>
    <row r="73" spans="1:12" ht="13.5" customHeight="1" x14ac:dyDescent="0.25">
      <c r="A73" s="12"/>
      <c r="B73" s="62"/>
      <c r="C73" s="4"/>
      <c r="D73" s="62"/>
      <c r="E73" s="63"/>
      <c r="F73" s="12"/>
      <c r="G73" s="12"/>
      <c r="H73" s="12"/>
      <c r="I73" s="12"/>
      <c r="J73" s="12"/>
      <c r="K73" s="12"/>
      <c r="L73" s="12"/>
    </row>
    <row r="74" spans="1:12" ht="13.5" customHeight="1" x14ac:dyDescent="0.25">
      <c r="A74" s="12"/>
      <c r="B74" s="61"/>
      <c r="C74" s="4"/>
      <c r="D74" s="61"/>
      <c r="E74" s="94"/>
      <c r="F74" s="12"/>
      <c r="G74" s="12"/>
      <c r="H74" s="12"/>
      <c r="I74" s="12"/>
      <c r="J74" s="12"/>
      <c r="K74" s="12"/>
      <c r="L74" s="12"/>
    </row>
    <row r="75" spans="1:12" ht="50.1" customHeight="1" x14ac:dyDescent="0.25">
      <c r="A75" s="12"/>
      <c r="B75" s="24" t="s">
        <v>145</v>
      </c>
      <c r="C75" s="54" t="s">
        <v>219</v>
      </c>
      <c r="D75" s="104"/>
      <c r="E75" s="57"/>
      <c r="F75" s="107"/>
      <c r="G75" s="107"/>
      <c r="H75" s="118"/>
      <c r="I75" s="12"/>
      <c r="J75" s="12"/>
      <c r="K75" s="12"/>
      <c r="L75" s="12"/>
    </row>
    <row r="76" spans="1:12" ht="12" customHeight="1" x14ac:dyDescent="0.25">
      <c r="A76" s="12"/>
      <c r="B76" s="24" t="s">
        <v>146</v>
      </c>
      <c r="C76" s="54" t="s">
        <v>135</v>
      </c>
      <c r="D76" s="104" t="s">
        <v>35</v>
      </c>
      <c r="E76" s="57">
        <v>0.3</v>
      </c>
      <c r="F76" s="107"/>
      <c r="G76" s="107"/>
      <c r="H76" s="118"/>
      <c r="I76" s="12"/>
      <c r="J76" s="12"/>
      <c r="K76" s="12"/>
      <c r="L76" s="12"/>
    </row>
    <row r="77" spans="1:12" ht="30" customHeight="1" x14ac:dyDescent="0.25">
      <c r="A77" s="12"/>
      <c r="B77" s="24" t="s">
        <v>113</v>
      </c>
      <c r="C77" s="54" t="s">
        <v>220</v>
      </c>
      <c r="D77" s="104"/>
      <c r="E77" s="57"/>
      <c r="F77" s="107"/>
      <c r="G77" s="107"/>
      <c r="H77" s="118"/>
      <c r="I77" s="12"/>
      <c r="J77" s="12"/>
      <c r="K77" s="12"/>
      <c r="L77" s="12"/>
    </row>
    <row r="78" spans="1:12" ht="12" customHeight="1" x14ac:dyDescent="0.25">
      <c r="A78" s="12"/>
      <c r="B78" s="24" t="s">
        <v>221</v>
      </c>
      <c r="C78" s="54" t="s">
        <v>222</v>
      </c>
      <c r="D78" s="104" t="s">
        <v>34</v>
      </c>
      <c r="E78" s="57">
        <v>2.84</v>
      </c>
      <c r="F78" s="107"/>
      <c r="G78" s="112"/>
      <c r="H78" s="105"/>
      <c r="I78" s="12"/>
      <c r="J78" s="12"/>
      <c r="K78" s="12"/>
      <c r="L78" s="12"/>
    </row>
    <row r="79" spans="1:12" ht="20.100000000000001" customHeight="1" x14ac:dyDescent="0.25">
      <c r="A79" s="12"/>
      <c r="B79" s="110" t="s">
        <v>223</v>
      </c>
      <c r="C79" s="56" t="s">
        <v>224</v>
      </c>
      <c r="D79" s="108" t="s">
        <v>32</v>
      </c>
      <c r="E79" s="57">
        <v>2</v>
      </c>
      <c r="F79" s="107"/>
      <c r="G79" s="107"/>
      <c r="H79" s="118"/>
      <c r="I79" s="12"/>
      <c r="J79" s="12"/>
      <c r="K79" s="12"/>
      <c r="L79" s="12"/>
    </row>
    <row r="80" spans="1:12" ht="20.100000000000001" customHeight="1" x14ac:dyDescent="0.25">
      <c r="A80" s="12"/>
      <c r="B80" s="110" t="s">
        <v>225</v>
      </c>
      <c r="C80" s="56" t="s">
        <v>226</v>
      </c>
      <c r="D80" s="108" t="s">
        <v>32</v>
      </c>
      <c r="E80" s="57">
        <v>88.75</v>
      </c>
      <c r="F80" s="107"/>
      <c r="G80" s="107"/>
      <c r="H80" s="118"/>
      <c r="I80" s="12"/>
      <c r="J80" s="12"/>
      <c r="K80" s="12"/>
      <c r="L80" s="12"/>
    </row>
    <row r="81" spans="1:12" ht="30" customHeight="1" x14ac:dyDescent="0.25">
      <c r="A81" s="12"/>
      <c r="B81" s="24" t="s">
        <v>128</v>
      </c>
      <c r="C81" s="54" t="s">
        <v>227</v>
      </c>
      <c r="D81" s="104"/>
      <c r="E81" s="57"/>
      <c r="F81" s="107"/>
      <c r="G81" s="107"/>
      <c r="H81" s="118"/>
      <c r="I81" s="12"/>
      <c r="J81" s="12"/>
      <c r="K81" s="12"/>
      <c r="L81" s="12"/>
    </row>
    <row r="82" spans="1:12" ht="12" customHeight="1" x14ac:dyDescent="0.25">
      <c r="A82" s="12"/>
      <c r="B82" s="24" t="s">
        <v>228</v>
      </c>
      <c r="C82" s="54" t="s">
        <v>229</v>
      </c>
      <c r="D82" s="104" t="s">
        <v>32</v>
      </c>
      <c r="E82" s="57">
        <v>2</v>
      </c>
      <c r="F82" s="107"/>
      <c r="G82" s="107"/>
      <c r="H82" s="118"/>
      <c r="I82" s="12"/>
      <c r="J82" s="12"/>
      <c r="K82" s="12"/>
      <c r="L82" s="12"/>
    </row>
    <row r="83" spans="1:12" ht="20.100000000000001" customHeight="1" x14ac:dyDescent="0.25">
      <c r="A83" s="12"/>
      <c r="B83" s="24" t="s">
        <v>129</v>
      </c>
      <c r="C83" s="54" t="s">
        <v>230</v>
      </c>
      <c r="D83" s="104"/>
      <c r="E83" s="57"/>
      <c r="F83" s="107"/>
      <c r="G83" s="107"/>
      <c r="H83" s="118"/>
      <c r="I83" s="12"/>
      <c r="J83" s="12"/>
      <c r="K83" s="12"/>
      <c r="L83" s="12"/>
    </row>
    <row r="84" spans="1:12" ht="12" customHeight="1" x14ac:dyDescent="0.25">
      <c r="A84" s="12"/>
      <c r="B84" s="24" t="s">
        <v>231</v>
      </c>
      <c r="C84" s="54" t="s">
        <v>229</v>
      </c>
      <c r="D84" s="104" t="s">
        <v>32</v>
      </c>
      <c r="E84" s="57">
        <v>1</v>
      </c>
      <c r="F84" s="107"/>
      <c r="G84" s="107"/>
      <c r="H84" s="118"/>
      <c r="I84" s="12"/>
      <c r="J84" s="12"/>
      <c r="K84" s="12"/>
      <c r="L84" s="12"/>
    </row>
    <row r="85" spans="1:12" ht="60" customHeight="1" x14ac:dyDescent="0.25">
      <c r="A85" s="12"/>
      <c r="B85" s="110" t="s">
        <v>232</v>
      </c>
      <c r="C85" s="56" t="s">
        <v>233</v>
      </c>
      <c r="D85" s="108"/>
      <c r="E85" s="57"/>
      <c r="F85" s="107"/>
      <c r="G85" s="107"/>
      <c r="H85" s="118"/>
      <c r="I85" s="12"/>
      <c r="J85" s="12"/>
      <c r="K85" s="12"/>
      <c r="L85" s="12"/>
    </row>
    <row r="86" spans="1:12" s="255" customFormat="1" ht="12" customHeight="1" x14ac:dyDescent="0.15">
      <c r="A86" s="251"/>
      <c r="B86" s="110" t="s">
        <v>234</v>
      </c>
      <c r="C86" s="252" t="s">
        <v>235</v>
      </c>
      <c r="D86" s="253" t="s">
        <v>67</v>
      </c>
      <c r="E86" s="57">
        <v>4.5</v>
      </c>
      <c r="F86" s="254"/>
      <c r="G86" s="254"/>
      <c r="H86" s="291"/>
      <c r="I86" s="251"/>
      <c r="J86" s="251"/>
      <c r="K86" s="251"/>
      <c r="L86" s="251"/>
    </row>
    <row r="87" spans="1:12" ht="12" customHeight="1" thickBot="1" x14ac:dyDescent="0.3">
      <c r="A87" s="12"/>
      <c r="B87" s="153"/>
      <c r="C87" s="90"/>
      <c r="D87" s="154"/>
      <c r="E87" s="65"/>
      <c r="F87" s="155"/>
      <c r="G87" s="245" t="s">
        <v>109</v>
      </c>
      <c r="H87" s="250"/>
      <c r="I87" s="12"/>
      <c r="J87" s="12"/>
      <c r="K87" s="12"/>
      <c r="L87" s="12"/>
    </row>
    <row r="88" spans="1:12" ht="13.5" customHeight="1" thickBot="1" x14ac:dyDescent="0.3">
      <c r="A88" s="12"/>
      <c r="B88" s="224"/>
      <c r="C88" s="225"/>
      <c r="D88" s="135"/>
      <c r="E88" s="147"/>
      <c r="F88" s="226" t="s">
        <v>22</v>
      </c>
      <c r="G88" s="227" t="s">
        <v>23</v>
      </c>
      <c r="H88" s="238"/>
      <c r="I88" s="12"/>
      <c r="J88" s="12"/>
      <c r="K88" s="12"/>
      <c r="L88" s="12"/>
    </row>
    <row r="89" spans="1:12" ht="13.5" customHeight="1" thickBot="1" x14ac:dyDescent="0.3">
      <c r="A89" s="12"/>
      <c r="B89" s="229"/>
      <c r="C89" s="229"/>
      <c r="D89" s="229"/>
      <c r="E89" s="230"/>
      <c r="F89" s="226" t="s">
        <v>24</v>
      </c>
      <c r="G89" s="227" t="s">
        <v>25</v>
      </c>
      <c r="H89" s="228"/>
      <c r="I89" s="12"/>
      <c r="J89" s="12"/>
      <c r="K89" s="12"/>
      <c r="L89" s="12"/>
    </row>
    <row r="90" spans="1:12" ht="13.5" customHeight="1" x14ac:dyDescent="0.25">
      <c r="A90" s="12"/>
      <c r="B90" s="229"/>
      <c r="C90" s="229"/>
      <c r="D90" s="229"/>
      <c r="E90" s="230"/>
      <c r="F90" s="231"/>
      <c r="G90" s="232"/>
      <c r="H90" s="233"/>
      <c r="I90" s="12"/>
      <c r="J90" s="12"/>
      <c r="K90" s="12"/>
      <c r="L90" s="12"/>
    </row>
    <row r="91" spans="1:12" ht="13.5" customHeight="1" x14ac:dyDescent="0.25">
      <c r="A91" s="12"/>
      <c r="B91" s="229"/>
      <c r="C91" s="229"/>
      <c r="D91" s="229"/>
      <c r="E91" s="230"/>
      <c r="F91" s="231"/>
      <c r="G91" s="232"/>
      <c r="H91" s="234"/>
      <c r="I91" s="12"/>
      <c r="J91" s="12"/>
      <c r="K91" s="12"/>
      <c r="L91" s="12"/>
    </row>
    <row r="92" spans="1:12" ht="13.5" customHeight="1" x14ac:dyDescent="0.25">
      <c r="A92" s="12"/>
      <c r="B92" s="229"/>
      <c r="C92" s="235" t="s">
        <v>26</v>
      </c>
      <c r="D92" s="234"/>
      <c r="E92" s="236"/>
      <c r="F92" s="237" t="s">
        <v>27</v>
      </c>
      <c r="G92" s="232"/>
      <c r="H92" s="234"/>
      <c r="I92" s="12"/>
      <c r="J92" s="12"/>
      <c r="K92" s="12"/>
      <c r="L92" s="12"/>
    </row>
    <row r="93" spans="1:12" ht="13.5" customHeight="1" x14ac:dyDescent="0.25">
      <c r="A93" s="12"/>
      <c r="B93" s="62"/>
      <c r="C93" s="4"/>
      <c r="D93" s="62"/>
      <c r="E93" s="63"/>
      <c r="F93" s="12"/>
      <c r="G93" s="12"/>
      <c r="H93" s="12"/>
      <c r="I93" s="12"/>
      <c r="J93" s="12"/>
      <c r="K93" s="12"/>
      <c r="L93" s="12"/>
    </row>
    <row r="94" spans="1:12" ht="13.5" customHeight="1" x14ac:dyDescent="0.25">
      <c r="A94" s="12"/>
      <c r="B94" s="110"/>
      <c r="C94" s="52" t="s">
        <v>116</v>
      </c>
      <c r="D94" s="104"/>
      <c r="E94" s="102"/>
      <c r="F94" s="107"/>
      <c r="G94" s="107"/>
      <c r="H94" s="118"/>
      <c r="I94" s="12"/>
      <c r="J94" s="12"/>
      <c r="K94" s="12"/>
      <c r="L94" s="12"/>
    </row>
    <row r="95" spans="1:12" ht="39.950000000000003" customHeight="1" x14ac:dyDescent="0.25">
      <c r="A95" s="12"/>
      <c r="B95" s="24" t="s">
        <v>117</v>
      </c>
      <c r="C95" s="54" t="s">
        <v>236</v>
      </c>
      <c r="D95" s="104"/>
      <c r="E95" s="57"/>
      <c r="F95" s="107"/>
      <c r="G95" s="107"/>
      <c r="H95" s="118"/>
      <c r="I95" s="12"/>
      <c r="J95" s="12"/>
      <c r="K95" s="12"/>
      <c r="L95" s="12"/>
    </row>
    <row r="96" spans="1:12" ht="13.5" customHeight="1" x14ac:dyDescent="0.25">
      <c r="A96" s="12"/>
      <c r="B96" s="24" t="s">
        <v>123</v>
      </c>
      <c r="C96" s="54" t="s">
        <v>124</v>
      </c>
      <c r="D96" s="104" t="s">
        <v>35</v>
      </c>
      <c r="E96" s="57">
        <v>0.42</v>
      </c>
      <c r="F96" s="107"/>
      <c r="G96" s="107"/>
      <c r="H96" s="118"/>
      <c r="I96" s="12"/>
      <c r="J96" s="12"/>
      <c r="K96" s="12"/>
      <c r="L96" s="12"/>
    </row>
    <row r="97" spans="1:12" ht="30" customHeight="1" x14ac:dyDescent="0.25">
      <c r="A97" s="12"/>
      <c r="B97" s="24" t="s">
        <v>120</v>
      </c>
      <c r="C97" s="54" t="s">
        <v>126</v>
      </c>
      <c r="D97" s="104"/>
      <c r="E97" s="57"/>
      <c r="F97" s="107"/>
      <c r="G97" s="107"/>
      <c r="H97" s="118"/>
      <c r="I97" s="12"/>
      <c r="J97" s="12"/>
      <c r="K97" s="12"/>
      <c r="L97" s="12"/>
    </row>
    <row r="98" spans="1:12" ht="13.5" customHeight="1" x14ac:dyDescent="0.25">
      <c r="A98" s="12"/>
      <c r="B98" s="24" t="s">
        <v>138</v>
      </c>
      <c r="C98" s="54" t="s">
        <v>139</v>
      </c>
      <c r="D98" s="104" t="s">
        <v>121</v>
      </c>
      <c r="E98" s="57">
        <v>28.07</v>
      </c>
      <c r="F98" s="107"/>
      <c r="G98" s="107"/>
      <c r="H98" s="118"/>
      <c r="I98" s="12"/>
      <c r="J98" s="12"/>
      <c r="K98" s="12"/>
      <c r="L98" s="12"/>
    </row>
    <row r="99" spans="1:12" ht="20.100000000000001" customHeight="1" x14ac:dyDescent="0.25">
      <c r="A99" s="12"/>
      <c r="B99" s="24" t="s">
        <v>237</v>
      </c>
      <c r="C99" s="54" t="s">
        <v>163</v>
      </c>
      <c r="D99" s="104"/>
      <c r="E99" s="57"/>
      <c r="F99" s="107"/>
      <c r="G99" s="107"/>
      <c r="H99" s="118"/>
      <c r="I99" s="12"/>
      <c r="J99" s="12"/>
      <c r="K99" s="12"/>
      <c r="L99" s="12"/>
    </row>
    <row r="100" spans="1:12" ht="13.5" customHeight="1" x14ac:dyDescent="0.25">
      <c r="A100" s="12"/>
      <c r="B100" s="24" t="s">
        <v>238</v>
      </c>
      <c r="C100" s="54" t="s">
        <v>239</v>
      </c>
      <c r="D100" s="104" t="s">
        <v>32</v>
      </c>
      <c r="E100" s="57">
        <v>72</v>
      </c>
      <c r="F100" s="107"/>
      <c r="G100" s="107"/>
      <c r="H100" s="118"/>
      <c r="I100" s="12"/>
      <c r="J100" s="12"/>
      <c r="K100" s="12"/>
      <c r="L100" s="12"/>
    </row>
    <row r="101" spans="1:12" ht="13.5" customHeight="1" x14ac:dyDescent="0.25">
      <c r="A101" s="12"/>
      <c r="B101" s="24" t="s">
        <v>240</v>
      </c>
      <c r="C101" s="54" t="s">
        <v>130</v>
      </c>
      <c r="D101" s="104"/>
      <c r="E101" s="57"/>
      <c r="F101" s="107"/>
      <c r="G101" s="107"/>
      <c r="H101" s="118"/>
      <c r="I101" s="12"/>
      <c r="J101" s="12"/>
      <c r="K101" s="12"/>
      <c r="L101" s="12"/>
    </row>
    <row r="102" spans="1:12" ht="13.5" customHeight="1" x14ac:dyDescent="0.25">
      <c r="A102" s="12"/>
      <c r="B102" s="24" t="s">
        <v>241</v>
      </c>
      <c r="C102" s="54" t="s">
        <v>242</v>
      </c>
      <c r="D102" s="104" t="s">
        <v>243</v>
      </c>
      <c r="E102" s="57">
        <v>15</v>
      </c>
      <c r="F102" s="107"/>
      <c r="G102" s="107"/>
      <c r="H102" s="118"/>
      <c r="I102" s="12"/>
      <c r="J102" s="12"/>
      <c r="K102" s="12"/>
      <c r="L102" s="12"/>
    </row>
    <row r="103" spans="1:12" ht="13.5" customHeight="1" x14ac:dyDescent="0.25">
      <c r="A103" s="12"/>
      <c r="B103" s="24" t="s">
        <v>244</v>
      </c>
      <c r="C103" s="54" t="s">
        <v>245</v>
      </c>
      <c r="D103" s="104"/>
      <c r="E103" s="57"/>
      <c r="F103" s="107"/>
      <c r="G103" s="107"/>
      <c r="H103" s="118"/>
      <c r="I103" s="12"/>
      <c r="J103" s="12"/>
      <c r="K103" s="12"/>
      <c r="L103" s="12"/>
    </row>
    <row r="104" spans="1:12" ht="13.5" customHeight="1" x14ac:dyDescent="0.25">
      <c r="A104" s="12"/>
      <c r="B104" s="24" t="s">
        <v>246</v>
      </c>
      <c r="C104" s="54" t="s">
        <v>229</v>
      </c>
      <c r="D104" s="104" t="s">
        <v>32</v>
      </c>
      <c r="E104" s="57">
        <v>1</v>
      </c>
      <c r="F104" s="107"/>
      <c r="G104" s="107"/>
      <c r="H104" s="118"/>
      <c r="I104" s="12"/>
      <c r="J104" s="12"/>
      <c r="K104" s="12"/>
      <c r="L104" s="12"/>
    </row>
    <row r="105" spans="1:12" ht="30" customHeight="1" x14ac:dyDescent="0.25">
      <c r="A105" s="12"/>
      <c r="B105" s="24" t="s">
        <v>131</v>
      </c>
      <c r="C105" s="54" t="s">
        <v>247</v>
      </c>
      <c r="D105" s="104"/>
      <c r="E105" s="57"/>
      <c r="F105" s="107"/>
      <c r="G105" s="107"/>
      <c r="H105" s="118"/>
      <c r="I105" s="12"/>
      <c r="J105" s="12"/>
      <c r="K105" s="12"/>
      <c r="L105" s="12"/>
    </row>
    <row r="106" spans="1:12" ht="13.5" customHeight="1" x14ac:dyDescent="0.25">
      <c r="A106" s="12"/>
      <c r="B106" s="24" t="s">
        <v>248</v>
      </c>
      <c r="C106" s="54" t="s">
        <v>249</v>
      </c>
      <c r="D106" s="104" t="s">
        <v>32</v>
      </c>
      <c r="E106" s="57">
        <v>1</v>
      </c>
      <c r="F106" s="107"/>
      <c r="G106" s="112"/>
      <c r="H106" s="105"/>
      <c r="I106" s="12"/>
      <c r="J106" s="12"/>
      <c r="K106" s="12"/>
      <c r="L106" s="12"/>
    </row>
    <row r="107" spans="1:12" ht="13.5" customHeight="1" x14ac:dyDescent="0.25">
      <c r="A107" s="12"/>
      <c r="B107" s="24" t="s">
        <v>250</v>
      </c>
      <c r="C107" s="54" t="s">
        <v>251</v>
      </c>
      <c r="D107" s="104"/>
      <c r="E107" s="57"/>
      <c r="F107" s="107"/>
      <c r="G107" s="107"/>
      <c r="H107" s="118"/>
      <c r="I107" s="12"/>
      <c r="J107" s="12"/>
      <c r="K107" s="12"/>
      <c r="L107" s="12"/>
    </row>
    <row r="108" spans="1:12" ht="13.5" customHeight="1" x14ac:dyDescent="0.25">
      <c r="A108" s="12"/>
      <c r="B108" s="24" t="s">
        <v>252</v>
      </c>
      <c r="C108" s="54" t="s">
        <v>229</v>
      </c>
      <c r="D108" s="104" t="s">
        <v>32</v>
      </c>
      <c r="E108" s="57">
        <v>2</v>
      </c>
      <c r="F108" s="107"/>
      <c r="G108" s="107"/>
      <c r="H108" s="118"/>
      <c r="I108" s="12"/>
      <c r="J108" s="12"/>
      <c r="K108" s="12"/>
      <c r="L108" s="12"/>
    </row>
    <row r="109" spans="1:12" ht="13.5" customHeight="1" x14ac:dyDescent="0.25">
      <c r="A109" s="12"/>
      <c r="B109" s="24"/>
      <c r="C109" s="54"/>
      <c r="D109" s="104"/>
      <c r="E109" s="57"/>
      <c r="F109" s="107"/>
      <c r="G109" s="107"/>
      <c r="H109" s="118"/>
      <c r="I109" s="12"/>
      <c r="J109" s="12"/>
      <c r="K109" s="12"/>
      <c r="L109" s="12"/>
    </row>
    <row r="110" spans="1:12" ht="13.5" customHeight="1" thickBot="1" x14ac:dyDescent="0.3">
      <c r="A110" s="12"/>
      <c r="B110" s="153"/>
      <c r="C110" s="90"/>
      <c r="D110" s="154"/>
      <c r="E110" s="65"/>
      <c r="F110" s="155"/>
      <c r="G110" s="245"/>
      <c r="H110" s="250"/>
      <c r="I110" s="12"/>
      <c r="J110" s="12"/>
      <c r="K110" s="12"/>
      <c r="L110" s="12"/>
    </row>
    <row r="111" spans="1:12" ht="13.5" customHeight="1" thickBot="1" x14ac:dyDescent="0.3">
      <c r="A111" s="12"/>
      <c r="B111" s="224"/>
      <c r="C111" s="225"/>
      <c r="D111" s="135"/>
      <c r="E111" s="147"/>
      <c r="F111" s="226" t="s">
        <v>22</v>
      </c>
      <c r="G111" s="227" t="s">
        <v>23</v>
      </c>
      <c r="H111" s="238"/>
      <c r="I111" s="12"/>
      <c r="J111" s="12"/>
      <c r="K111" s="12"/>
      <c r="L111" s="12"/>
    </row>
    <row r="112" spans="1:12" ht="13.5" customHeight="1" thickBot="1" x14ac:dyDescent="0.3">
      <c r="A112" s="12"/>
      <c r="B112" s="229"/>
      <c r="C112" s="229"/>
      <c r="D112" s="229"/>
      <c r="E112" s="230"/>
      <c r="F112" s="226" t="s">
        <v>24</v>
      </c>
      <c r="G112" s="227" t="s">
        <v>25</v>
      </c>
      <c r="H112" s="228"/>
      <c r="I112" s="12"/>
      <c r="J112" s="12"/>
      <c r="K112" s="12"/>
      <c r="L112" s="12"/>
    </row>
    <row r="113" spans="1:12" ht="13.5" customHeight="1" x14ac:dyDescent="0.25">
      <c r="A113" s="12"/>
      <c r="B113" s="229"/>
      <c r="C113" s="229"/>
      <c r="D113" s="229"/>
      <c r="E113" s="230"/>
      <c r="F113" s="231"/>
      <c r="G113" s="232"/>
      <c r="H113" s="233"/>
      <c r="I113" s="12"/>
      <c r="J113" s="12"/>
      <c r="K113" s="12"/>
      <c r="L113" s="12"/>
    </row>
    <row r="114" spans="1:12" ht="13.5" customHeight="1" x14ac:dyDescent="0.25">
      <c r="A114" s="12"/>
      <c r="B114" s="229"/>
      <c r="C114" s="229"/>
      <c r="D114" s="229"/>
      <c r="E114" s="230"/>
      <c r="F114" s="231"/>
      <c r="G114" s="232"/>
      <c r="H114" s="234"/>
      <c r="I114" s="12"/>
      <c r="J114" s="12"/>
      <c r="K114" s="12"/>
      <c r="L114" s="12"/>
    </row>
    <row r="115" spans="1:12" ht="13.5" customHeight="1" x14ac:dyDescent="0.25">
      <c r="A115" s="12"/>
      <c r="B115" s="229"/>
      <c r="C115" s="235" t="s">
        <v>26</v>
      </c>
      <c r="D115" s="234"/>
      <c r="E115" s="236"/>
      <c r="F115" s="237" t="s">
        <v>27</v>
      </c>
      <c r="G115" s="232"/>
      <c r="H115" s="234"/>
      <c r="I115" s="12"/>
      <c r="J115" s="12"/>
      <c r="K115" s="12"/>
      <c r="L115" s="12"/>
    </row>
    <row r="116" spans="1:12" ht="13.5" customHeight="1" x14ac:dyDescent="0.25">
      <c r="A116" s="12"/>
      <c r="B116" s="62"/>
      <c r="C116" s="4"/>
      <c r="D116" s="62"/>
      <c r="E116" s="63"/>
      <c r="F116" s="12"/>
      <c r="G116" s="12"/>
      <c r="H116" s="12"/>
      <c r="I116" s="12"/>
      <c r="J116" s="12"/>
      <c r="K116" s="12"/>
      <c r="L116" s="12"/>
    </row>
    <row r="117" spans="1:12" ht="13.5" customHeight="1" x14ac:dyDescent="0.25">
      <c r="A117" s="12"/>
      <c r="B117" s="61"/>
      <c r="C117" s="4"/>
      <c r="D117" s="61"/>
      <c r="E117" s="94"/>
      <c r="F117" s="12"/>
      <c r="G117" s="12"/>
      <c r="H117" s="12"/>
      <c r="I117" s="12"/>
      <c r="J117" s="12"/>
      <c r="K117" s="12"/>
      <c r="L117" s="12"/>
    </row>
    <row r="118" spans="1:12" ht="13.5" customHeight="1" x14ac:dyDescent="0.25">
      <c r="A118" s="12"/>
      <c r="B118" s="24" t="s">
        <v>253</v>
      </c>
      <c r="C118" s="54" t="s">
        <v>132</v>
      </c>
      <c r="D118" s="104"/>
      <c r="E118" s="57"/>
      <c r="F118" s="107"/>
      <c r="G118" s="107"/>
      <c r="H118" s="118"/>
      <c r="I118" s="12"/>
      <c r="J118" s="12"/>
      <c r="K118" s="12"/>
      <c r="L118" s="12"/>
    </row>
    <row r="119" spans="1:12" ht="13.5" customHeight="1" x14ac:dyDescent="0.25">
      <c r="A119" s="12"/>
      <c r="B119" s="24" t="s">
        <v>254</v>
      </c>
      <c r="C119" s="54" t="s">
        <v>229</v>
      </c>
      <c r="D119" s="104" t="s">
        <v>32</v>
      </c>
      <c r="E119" s="57">
        <v>1</v>
      </c>
      <c r="F119" s="107"/>
      <c r="G119" s="107"/>
      <c r="H119" s="118"/>
      <c r="I119" s="12"/>
      <c r="J119" s="12"/>
      <c r="K119" s="12"/>
      <c r="L119" s="12"/>
    </row>
    <row r="120" spans="1:12" ht="13.5" customHeight="1" x14ac:dyDescent="0.25">
      <c r="A120" s="12"/>
      <c r="B120" s="110" t="s">
        <v>255</v>
      </c>
      <c r="C120" s="56" t="s">
        <v>256</v>
      </c>
      <c r="D120" s="108"/>
      <c r="E120" s="58"/>
      <c r="F120" s="107"/>
      <c r="G120" s="107"/>
      <c r="H120" s="118"/>
      <c r="I120" s="12"/>
      <c r="J120" s="12"/>
      <c r="K120" s="12"/>
      <c r="L120" s="12"/>
    </row>
    <row r="121" spans="1:12" ht="13.5" customHeight="1" x14ac:dyDescent="0.25">
      <c r="A121" s="12"/>
      <c r="B121" s="110" t="s">
        <v>257</v>
      </c>
      <c r="C121" s="56" t="s">
        <v>258</v>
      </c>
      <c r="D121" s="108" t="s">
        <v>32</v>
      </c>
      <c r="E121" s="58">
        <v>1</v>
      </c>
      <c r="F121" s="107"/>
      <c r="G121" s="107"/>
      <c r="H121" s="118"/>
      <c r="I121" s="12"/>
      <c r="J121" s="12"/>
      <c r="K121" s="12"/>
      <c r="L121" s="12"/>
    </row>
    <row r="122" spans="1:12" ht="13.5" customHeight="1" x14ac:dyDescent="0.25">
      <c r="A122" s="12"/>
      <c r="B122" s="110" t="s">
        <v>133</v>
      </c>
      <c r="C122" s="56" t="s">
        <v>259</v>
      </c>
      <c r="D122" s="108" t="s">
        <v>32</v>
      </c>
      <c r="E122" s="58">
        <v>1</v>
      </c>
      <c r="F122" s="107"/>
      <c r="G122" s="107"/>
      <c r="H122" s="118"/>
      <c r="I122" s="12"/>
      <c r="J122" s="12"/>
      <c r="K122" s="12"/>
      <c r="L122" s="12"/>
    </row>
    <row r="123" spans="1:12" ht="13.5" customHeight="1" x14ac:dyDescent="0.25">
      <c r="A123" s="12"/>
      <c r="B123" s="110" t="s">
        <v>260</v>
      </c>
      <c r="C123" s="56" t="s">
        <v>261</v>
      </c>
      <c r="D123" s="108"/>
      <c r="E123" s="58"/>
      <c r="F123" s="107"/>
      <c r="G123" s="107"/>
      <c r="H123" s="118"/>
      <c r="I123" s="12"/>
      <c r="J123" s="12"/>
      <c r="K123" s="12"/>
      <c r="L123" s="12"/>
    </row>
    <row r="124" spans="1:12" ht="13.5" customHeight="1" x14ac:dyDescent="0.25">
      <c r="A124" s="12"/>
      <c r="B124" s="110" t="s">
        <v>262</v>
      </c>
      <c r="C124" s="56" t="s">
        <v>263</v>
      </c>
      <c r="D124" s="108" t="s">
        <v>32</v>
      </c>
      <c r="E124" s="58">
        <v>1</v>
      </c>
      <c r="F124" s="107"/>
      <c r="G124" s="107"/>
      <c r="H124" s="118"/>
      <c r="I124" s="12"/>
      <c r="J124" s="12"/>
      <c r="K124" s="12"/>
      <c r="L124" s="12"/>
    </row>
    <row r="125" spans="1:12" ht="13.5" customHeight="1" x14ac:dyDescent="0.25">
      <c r="A125" s="12"/>
      <c r="B125" s="110" t="s">
        <v>264</v>
      </c>
      <c r="C125" s="56" t="s">
        <v>265</v>
      </c>
      <c r="D125" s="108" t="s">
        <v>32</v>
      </c>
      <c r="E125" s="58">
        <v>2</v>
      </c>
      <c r="F125" s="107"/>
      <c r="G125" s="107"/>
      <c r="H125" s="118"/>
      <c r="I125" s="12"/>
      <c r="J125" s="12"/>
      <c r="K125" s="12"/>
      <c r="L125" s="12"/>
    </row>
    <row r="126" spans="1:12" ht="13.5" customHeight="1" x14ac:dyDescent="0.25">
      <c r="A126" s="12"/>
      <c r="B126" s="110" t="s">
        <v>266</v>
      </c>
      <c r="C126" s="56" t="s">
        <v>267</v>
      </c>
      <c r="D126" s="108" t="s">
        <v>32</v>
      </c>
      <c r="E126" s="58">
        <v>1</v>
      </c>
      <c r="F126" s="107"/>
      <c r="G126" s="107"/>
      <c r="H126" s="118"/>
      <c r="I126" s="12"/>
      <c r="J126" s="12"/>
      <c r="K126" s="12"/>
      <c r="L126" s="12"/>
    </row>
    <row r="127" spans="1:12" ht="13.5" customHeight="1" x14ac:dyDescent="0.25">
      <c r="A127" s="12"/>
      <c r="B127" s="110" t="s">
        <v>268</v>
      </c>
      <c r="C127" s="56" t="s">
        <v>269</v>
      </c>
      <c r="D127" s="108" t="s">
        <v>32</v>
      </c>
      <c r="E127" s="58">
        <v>1</v>
      </c>
      <c r="F127" s="107"/>
      <c r="G127" s="107"/>
      <c r="H127" s="118"/>
      <c r="I127" s="12"/>
      <c r="J127" s="12"/>
      <c r="K127" s="12"/>
      <c r="L127" s="12"/>
    </row>
    <row r="128" spans="1:12" ht="20.100000000000001" customHeight="1" x14ac:dyDescent="0.25">
      <c r="A128" s="12"/>
      <c r="B128" s="110" t="s">
        <v>270</v>
      </c>
      <c r="C128" s="56" t="s">
        <v>271</v>
      </c>
      <c r="D128" s="108" t="s">
        <v>32</v>
      </c>
      <c r="E128" s="58">
        <v>30</v>
      </c>
      <c r="F128" s="107"/>
      <c r="G128" s="107"/>
      <c r="H128" s="118"/>
      <c r="I128" s="12"/>
      <c r="J128" s="12"/>
      <c r="K128" s="12"/>
      <c r="L128" s="12"/>
    </row>
    <row r="129" spans="1:12" ht="20.100000000000001" customHeight="1" x14ac:dyDescent="0.25">
      <c r="A129" s="12"/>
      <c r="B129" s="110" t="s">
        <v>272</v>
      </c>
      <c r="C129" s="56" t="s">
        <v>273</v>
      </c>
      <c r="D129" s="108"/>
      <c r="E129" s="58"/>
      <c r="F129" s="107"/>
      <c r="G129" s="107"/>
      <c r="H129" s="118"/>
      <c r="I129" s="12"/>
      <c r="J129" s="12"/>
      <c r="K129" s="12"/>
      <c r="L129" s="12"/>
    </row>
    <row r="130" spans="1:12" ht="13.5" customHeight="1" x14ac:dyDescent="0.25">
      <c r="A130" s="12"/>
      <c r="B130" s="110" t="s">
        <v>274</v>
      </c>
      <c r="C130" s="56" t="s">
        <v>275</v>
      </c>
      <c r="D130" s="108" t="s">
        <v>67</v>
      </c>
      <c r="E130" s="58">
        <v>4.5</v>
      </c>
      <c r="F130" s="107"/>
      <c r="G130" s="107"/>
      <c r="H130" s="118"/>
      <c r="I130" s="12"/>
      <c r="J130" s="12"/>
      <c r="K130" s="12"/>
      <c r="L130" s="12"/>
    </row>
    <row r="131" spans="1:12" ht="13.5" customHeight="1" x14ac:dyDescent="0.25">
      <c r="A131" s="12"/>
      <c r="B131" s="24"/>
      <c r="C131" s="54"/>
      <c r="D131" s="104"/>
      <c r="E131" s="57"/>
      <c r="F131" s="107"/>
      <c r="G131" s="112" t="s">
        <v>116</v>
      </c>
      <c r="H131" s="105"/>
      <c r="I131" s="12"/>
      <c r="J131" s="12"/>
      <c r="K131" s="12"/>
      <c r="L131" s="12"/>
    </row>
    <row r="132" spans="1:12" ht="13.5" customHeight="1" x14ac:dyDescent="0.25">
      <c r="A132" s="12"/>
      <c r="B132" s="101">
        <v>6</v>
      </c>
      <c r="C132" s="152" t="s">
        <v>134</v>
      </c>
      <c r="D132" s="104"/>
      <c r="E132" s="102"/>
      <c r="F132" s="107"/>
      <c r="G132" s="107"/>
      <c r="H132" s="118"/>
      <c r="I132" s="12"/>
      <c r="J132" s="12"/>
      <c r="K132" s="12"/>
      <c r="L132" s="12"/>
    </row>
    <row r="133" spans="1:12" ht="13.5" customHeight="1" x14ac:dyDescent="0.25">
      <c r="A133" s="12"/>
      <c r="B133" s="24"/>
      <c r="C133" s="152" t="s">
        <v>109</v>
      </c>
      <c r="D133" s="104"/>
      <c r="E133" s="102"/>
      <c r="F133" s="107"/>
      <c r="G133" s="107"/>
      <c r="H133" s="118"/>
      <c r="I133" s="12"/>
      <c r="J133" s="12"/>
      <c r="K133" s="12"/>
      <c r="L133" s="12"/>
    </row>
    <row r="134" spans="1:12" ht="13.5" customHeight="1" x14ac:dyDescent="0.25">
      <c r="A134" s="12"/>
      <c r="B134" s="24" t="s">
        <v>110</v>
      </c>
      <c r="C134" s="4" t="s">
        <v>111</v>
      </c>
      <c r="D134" s="104" t="s">
        <v>34</v>
      </c>
      <c r="E134" s="102">
        <v>10.24</v>
      </c>
      <c r="F134" s="107"/>
      <c r="G134" s="107"/>
      <c r="H134" s="118"/>
      <c r="I134" s="12"/>
      <c r="J134" s="12"/>
      <c r="K134" s="12"/>
      <c r="L134" s="12"/>
    </row>
    <row r="135" spans="1:12" ht="50.1" customHeight="1" x14ac:dyDescent="0.25">
      <c r="A135" s="12"/>
      <c r="B135" s="24" t="s">
        <v>145</v>
      </c>
      <c r="C135" s="4" t="s">
        <v>219</v>
      </c>
      <c r="D135" s="104"/>
      <c r="E135" s="102"/>
      <c r="F135" s="107"/>
      <c r="G135" s="112"/>
      <c r="H135" s="105"/>
      <c r="I135" s="12"/>
      <c r="J135" s="12"/>
      <c r="K135" s="12"/>
      <c r="L135" s="12"/>
    </row>
    <row r="136" spans="1:12" ht="13.5" customHeight="1" thickBot="1" x14ac:dyDescent="0.3">
      <c r="A136" s="12"/>
      <c r="B136" s="256" t="s">
        <v>146</v>
      </c>
      <c r="C136" s="257" t="s">
        <v>135</v>
      </c>
      <c r="D136" s="258" t="s">
        <v>35</v>
      </c>
      <c r="E136" s="259">
        <v>3.14</v>
      </c>
      <c r="F136" s="155"/>
      <c r="G136" s="155"/>
      <c r="H136" s="292"/>
      <c r="I136" s="12"/>
      <c r="J136" s="12"/>
      <c r="K136" s="12"/>
      <c r="L136" s="12"/>
    </row>
    <row r="137" spans="1:12" ht="13.5" customHeight="1" thickBot="1" x14ac:dyDescent="0.3">
      <c r="A137" s="12"/>
      <c r="B137" s="224"/>
      <c r="C137" s="225"/>
      <c r="D137" s="135"/>
      <c r="E137" s="147"/>
      <c r="F137" s="226" t="s">
        <v>22</v>
      </c>
      <c r="G137" s="227" t="s">
        <v>23</v>
      </c>
      <c r="H137" s="238"/>
      <c r="I137" s="12"/>
      <c r="J137" s="12"/>
      <c r="K137" s="12"/>
      <c r="L137" s="12"/>
    </row>
    <row r="138" spans="1:12" ht="13.5" customHeight="1" thickBot="1" x14ac:dyDescent="0.3">
      <c r="A138" s="12"/>
      <c r="B138" s="229"/>
      <c r="C138" s="229"/>
      <c r="D138" s="229"/>
      <c r="E138" s="230"/>
      <c r="F138" s="226" t="s">
        <v>24</v>
      </c>
      <c r="G138" s="227" t="s">
        <v>25</v>
      </c>
      <c r="H138" s="228"/>
      <c r="I138" s="12"/>
      <c r="J138" s="12"/>
      <c r="K138" s="12"/>
      <c r="L138" s="12"/>
    </row>
    <row r="139" spans="1:12" ht="13.5" customHeight="1" x14ac:dyDescent="0.25">
      <c r="A139" s="12"/>
      <c r="B139" s="229"/>
      <c r="C139" s="229"/>
      <c r="D139" s="229"/>
      <c r="E139" s="230"/>
      <c r="F139" s="231"/>
      <c r="G139" s="232"/>
      <c r="H139" s="233"/>
      <c r="I139" s="12"/>
      <c r="J139" s="12"/>
      <c r="K139" s="12"/>
      <c r="L139" s="12"/>
    </row>
    <row r="140" spans="1:12" ht="13.5" customHeight="1" x14ac:dyDescent="0.25">
      <c r="A140" s="12"/>
      <c r="B140" s="229"/>
      <c r="C140" s="229"/>
      <c r="D140" s="229"/>
      <c r="E140" s="230"/>
      <c r="F140" s="231"/>
      <c r="G140" s="232"/>
      <c r="H140" s="234"/>
      <c r="I140" s="12"/>
      <c r="J140" s="12"/>
      <c r="K140" s="12"/>
      <c r="L140" s="12"/>
    </row>
    <row r="141" spans="1:12" ht="13.5" customHeight="1" x14ac:dyDescent="0.25">
      <c r="A141" s="12"/>
      <c r="B141" s="229"/>
      <c r="C141" s="235" t="s">
        <v>26</v>
      </c>
      <c r="D141" s="234"/>
      <c r="E141" s="236"/>
      <c r="F141" s="237" t="s">
        <v>27</v>
      </c>
      <c r="G141" s="232"/>
      <c r="H141" s="234"/>
      <c r="I141" s="12"/>
      <c r="J141" s="12"/>
      <c r="K141" s="12"/>
      <c r="L141" s="12"/>
    </row>
    <row r="142" spans="1:12" ht="13.5" customHeight="1" x14ac:dyDescent="0.25">
      <c r="A142" s="12"/>
      <c r="B142" s="62"/>
      <c r="C142" s="4"/>
      <c r="D142" s="62"/>
      <c r="E142" s="63"/>
      <c r="F142" s="12"/>
      <c r="G142" s="12"/>
      <c r="H142" s="12"/>
      <c r="I142" s="12"/>
      <c r="J142" s="12"/>
      <c r="K142" s="12"/>
      <c r="L142" s="12"/>
    </row>
    <row r="143" spans="1:12" ht="39.950000000000003" customHeight="1" x14ac:dyDescent="0.25">
      <c r="A143" s="12"/>
      <c r="B143" s="24" t="s">
        <v>150</v>
      </c>
      <c r="C143" s="4" t="s">
        <v>276</v>
      </c>
      <c r="D143" s="104"/>
      <c r="E143" s="102"/>
      <c r="F143" s="107"/>
      <c r="G143" s="107"/>
      <c r="H143" s="118"/>
      <c r="I143" s="12"/>
      <c r="J143" s="12"/>
      <c r="K143" s="12"/>
      <c r="L143" s="12"/>
    </row>
    <row r="144" spans="1:12" ht="12.95" customHeight="1" x14ac:dyDescent="0.25">
      <c r="A144" s="12"/>
      <c r="B144" s="24" t="s">
        <v>151</v>
      </c>
      <c r="C144" s="4" t="s">
        <v>152</v>
      </c>
      <c r="D144" s="104" t="s">
        <v>35</v>
      </c>
      <c r="E144" s="102">
        <v>0.42</v>
      </c>
      <c r="F144" s="107"/>
      <c r="G144" s="107"/>
      <c r="H144" s="118"/>
      <c r="I144" s="12"/>
      <c r="J144" s="12"/>
      <c r="K144" s="12"/>
      <c r="L144" s="12"/>
    </row>
    <row r="145" spans="1:12" ht="39.950000000000003" customHeight="1" x14ac:dyDescent="0.25">
      <c r="A145" s="12"/>
      <c r="B145" s="24" t="s">
        <v>125</v>
      </c>
      <c r="C145" s="4" t="s">
        <v>277</v>
      </c>
      <c r="D145" s="104"/>
      <c r="E145" s="102"/>
      <c r="F145" s="107"/>
      <c r="G145" s="107"/>
      <c r="H145" s="118"/>
      <c r="I145" s="12"/>
      <c r="J145" s="12"/>
      <c r="K145" s="12"/>
      <c r="L145" s="12"/>
    </row>
    <row r="146" spans="1:12" ht="12.95" customHeight="1" x14ac:dyDescent="0.25">
      <c r="A146" s="12"/>
      <c r="B146" s="24" t="s">
        <v>278</v>
      </c>
      <c r="C146" s="4" t="s">
        <v>279</v>
      </c>
      <c r="D146" s="104" t="s">
        <v>35</v>
      </c>
      <c r="E146" s="102">
        <v>1.62</v>
      </c>
      <c r="F146" s="107"/>
      <c r="G146" s="107"/>
      <c r="H146" s="118"/>
      <c r="I146" s="12"/>
      <c r="J146" s="12"/>
      <c r="K146" s="12"/>
      <c r="L146" s="12"/>
    </row>
    <row r="147" spans="1:12" ht="20.100000000000001" customHeight="1" x14ac:dyDescent="0.25">
      <c r="A147" s="12"/>
      <c r="B147" s="24" t="s">
        <v>153</v>
      </c>
      <c r="C147" s="4" t="s">
        <v>280</v>
      </c>
      <c r="D147" s="104"/>
      <c r="E147" s="102"/>
      <c r="F147" s="107"/>
      <c r="G147" s="107"/>
      <c r="H147" s="118"/>
      <c r="I147" s="12"/>
      <c r="J147" s="12"/>
      <c r="K147" s="12"/>
      <c r="L147" s="12"/>
    </row>
    <row r="148" spans="1:12" ht="20.100000000000001" customHeight="1" x14ac:dyDescent="0.25">
      <c r="A148" s="12"/>
      <c r="B148" s="24" t="s">
        <v>154</v>
      </c>
      <c r="C148" s="4" t="s">
        <v>281</v>
      </c>
      <c r="D148" s="104" t="s">
        <v>35</v>
      </c>
      <c r="E148" s="102">
        <v>0.91</v>
      </c>
      <c r="F148" s="107"/>
      <c r="G148" s="107"/>
      <c r="H148" s="118"/>
      <c r="I148" s="12"/>
      <c r="J148" s="12"/>
      <c r="K148" s="12"/>
      <c r="L148" s="12"/>
    </row>
    <row r="149" spans="1:12" ht="39.950000000000003" customHeight="1" x14ac:dyDescent="0.25">
      <c r="A149" s="12"/>
      <c r="B149" s="24" t="s">
        <v>282</v>
      </c>
      <c r="C149" s="4" t="s">
        <v>283</v>
      </c>
      <c r="D149" s="104"/>
      <c r="E149" s="102"/>
      <c r="F149" s="107"/>
      <c r="G149" s="107"/>
      <c r="H149" s="118"/>
      <c r="I149" s="12"/>
      <c r="J149" s="12"/>
      <c r="K149" s="12"/>
      <c r="L149" s="12"/>
    </row>
    <row r="150" spans="1:12" ht="12.95" customHeight="1" x14ac:dyDescent="0.25">
      <c r="A150" s="12"/>
      <c r="B150" s="24" t="s">
        <v>284</v>
      </c>
      <c r="C150" s="4" t="s">
        <v>285</v>
      </c>
      <c r="D150" s="104" t="s">
        <v>34</v>
      </c>
      <c r="E150" s="102">
        <v>9.9</v>
      </c>
      <c r="F150" s="107"/>
      <c r="G150" s="107"/>
      <c r="H150" s="118"/>
      <c r="I150" s="12"/>
      <c r="J150" s="12"/>
      <c r="K150" s="12"/>
      <c r="L150" s="12"/>
    </row>
    <row r="151" spans="1:12" ht="30" customHeight="1" x14ac:dyDescent="0.25">
      <c r="A151" s="12"/>
      <c r="B151" s="24" t="s">
        <v>113</v>
      </c>
      <c r="C151" s="4" t="s">
        <v>220</v>
      </c>
      <c r="D151" s="104"/>
      <c r="E151" s="102"/>
      <c r="F151" s="107"/>
      <c r="G151" s="107"/>
      <c r="H151" s="118"/>
      <c r="I151" s="12"/>
      <c r="J151" s="12"/>
      <c r="K151" s="12"/>
      <c r="L151" s="12"/>
    </row>
    <row r="152" spans="1:12" ht="12.95" customHeight="1" x14ac:dyDescent="0.25">
      <c r="A152" s="12"/>
      <c r="B152" s="24" t="s">
        <v>122</v>
      </c>
      <c r="C152" s="4" t="s">
        <v>286</v>
      </c>
      <c r="D152" s="104" t="s">
        <v>34</v>
      </c>
      <c r="E152" s="102">
        <v>2.64</v>
      </c>
      <c r="F152" s="107"/>
      <c r="G152" s="107"/>
      <c r="H152" s="118"/>
      <c r="I152" s="12"/>
      <c r="J152" s="12"/>
      <c r="K152" s="12"/>
      <c r="L152" s="12"/>
    </row>
    <row r="153" spans="1:12" ht="12.95" customHeight="1" x14ac:dyDescent="0.25">
      <c r="A153" s="12"/>
      <c r="B153" s="24" t="s">
        <v>114</v>
      </c>
      <c r="C153" s="4" t="s">
        <v>287</v>
      </c>
      <c r="D153" s="104" t="s">
        <v>34</v>
      </c>
      <c r="E153" s="102">
        <v>6.63</v>
      </c>
      <c r="F153" s="107"/>
      <c r="G153" s="107"/>
      <c r="H153" s="118"/>
      <c r="I153" s="12"/>
      <c r="J153" s="12"/>
      <c r="K153" s="12"/>
      <c r="L153" s="12"/>
    </row>
    <row r="154" spans="1:12" ht="12.95" customHeight="1" x14ac:dyDescent="0.25">
      <c r="A154" s="12"/>
      <c r="B154" s="24" t="s">
        <v>288</v>
      </c>
      <c r="C154" s="4" t="s">
        <v>289</v>
      </c>
      <c r="D154" s="104"/>
      <c r="E154" s="102"/>
      <c r="F154" s="107"/>
      <c r="G154" s="107"/>
      <c r="H154" s="118"/>
      <c r="I154" s="12"/>
      <c r="J154" s="12"/>
      <c r="K154" s="12"/>
      <c r="L154" s="12"/>
    </row>
    <row r="155" spans="1:12" ht="12.95" customHeight="1" x14ac:dyDescent="0.25">
      <c r="A155" s="12"/>
      <c r="B155" s="24" t="s">
        <v>290</v>
      </c>
      <c r="C155" s="54" t="s">
        <v>137</v>
      </c>
      <c r="D155" s="104" t="s">
        <v>34</v>
      </c>
      <c r="E155" s="57">
        <v>5.25</v>
      </c>
      <c r="F155" s="107"/>
      <c r="G155" s="107"/>
      <c r="H155" s="118"/>
      <c r="I155" s="12"/>
      <c r="J155" s="12"/>
      <c r="K155" s="12"/>
      <c r="L155" s="12"/>
    </row>
    <row r="156" spans="1:12" ht="12.95" customHeight="1" thickBot="1" x14ac:dyDescent="0.3">
      <c r="A156" s="260"/>
      <c r="B156" s="256"/>
      <c r="C156" s="261"/>
      <c r="D156" s="258"/>
      <c r="E156" s="262"/>
      <c r="F156" s="155"/>
      <c r="G156" s="245" t="s">
        <v>109</v>
      </c>
      <c r="H156" s="250"/>
      <c r="I156" s="12"/>
      <c r="J156" s="12"/>
      <c r="K156" s="12"/>
      <c r="L156" s="12"/>
    </row>
    <row r="157" spans="1:12" ht="13.5" customHeight="1" thickBot="1" x14ac:dyDescent="0.3">
      <c r="A157" s="12"/>
      <c r="B157" s="224"/>
      <c r="C157" s="225"/>
      <c r="D157" s="135"/>
      <c r="E157" s="147"/>
      <c r="F157" s="226" t="s">
        <v>22</v>
      </c>
      <c r="G157" s="227" t="s">
        <v>23</v>
      </c>
      <c r="H157" s="238"/>
      <c r="I157" s="12"/>
      <c r="J157" s="12"/>
      <c r="K157" s="12"/>
      <c r="L157" s="12"/>
    </row>
    <row r="158" spans="1:12" ht="13.5" customHeight="1" thickBot="1" x14ac:dyDescent="0.3">
      <c r="A158" s="12"/>
      <c r="B158" s="229"/>
      <c r="C158" s="229"/>
      <c r="D158" s="229"/>
      <c r="E158" s="230"/>
      <c r="F158" s="226" t="s">
        <v>24</v>
      </c>
      <c r="G158" s="227" t="s">
        <v>25</v>
      </c>
      <c r="H158" s="228"/>
      <c r="I158" s="12"/>
      <c r="J158" s="12"/>
      <c r="K158" s="12"/>
      <c r="L158" s="12"/>
    </row>
    <row r="159" spans="1:12" ht="13.5" customHeight="1" x14ac:dyDescent="0.25">
      <c r="A159" s="12"/>
      <c r="B159" s="229"/>
      <c r="C159" s="229"/>
      <c r="D159" s="229"/>
      <c r="E159" s="230"/>
      <c r="F159" s="231"/>
      <c r="G159" s="232"/>
      <c r="H159" s="233"/>
      <c r="I159" s="12"/>
      <c r="J159" s="12"/>
      <c r="K159" s="12"/>
      <c r="L159" s="12"/>
    </row>
    <row r="160" spans="1:12" ht="13.5" customHeight="1" x14ac:dyDescent="0.25">
      <c r="A160" s="12"/>
      <c r="B160" s="229"/>
      <c r="C160" s="229"/>
      <c r="D160" s="229"/>
      <c r="E160" s="230"/>
      <c r="F160" s="231"/>
      <c r="G160" s="232"/>
      <c r="H160" s="234"/>
      <c r="I160" s="12"/>
      <c r="J160" s="12"/>
      <c r="K160" s="12"/>
      <c r="L160" s="12"/>
    </row>
    <row r="161" spans="1:12" ht="13.5" customHeight="1" x14ac:dyDescent="0.25">
      <c r="A161" s="12"/>
      <c r="B161" s="229"/>
      <c r="C161" s="229"/>
      <c r="D161" s="229"/>
      <c r="E161" s="230"/>
      <c r="F161" s="231"/>
      <c r="G161" s="232"/>
      <c r="H161" s="234"/>
      <c r="I161" s="12"/>
      <c r="J161" s="12"/>
      <c r="K161" s="12"/>
      <c r="L161" s="12"/>
    </row>
    <row r="162" spans="1:12" ht="13.5" customHeight="1" x14ac:dyDescent="0.25">
      <c r="A162" s="12"/>
      <c r="B162" s="229"/>
      <c r="C162" s="235" t="s">
        <v>26</v>
      </c>
      <c r="D162" s="234"/>
      <c r="E162" s="236"/>
      <c r="F162" s="237" t="s">
        <v>27</v>
      </c>
      <c r="G162" s="232"/>
      <c r="H162" s="234"/>
      <c r="I162" s="12"/>
      <c r="J162" s="12"/>
      <c r="K162" s="12"/>
      <c r="L162" s="12"/>
    </row>
    <row r="163" spans="1:12" ht="13.5" customHeight="1" x14ac:dyDescent="0.25">
      <c r="A163" s="12"/>
      <c r="B163" s="62"/>
      <c r="C163" s="4"/>
      <c r="D163" s="62"/>
      <c r="E163" s="63"/>
      <c r="F163" s="12"/>
      <c r="G163" s="12"/>
      <c r="H163" s="12"/>
      <c r="I163" s="12"/>
      <c r="J163" s="12"/>
      <c r="K163" s="12"/>
      <c r="L163" s="12"/>
    </row>
    <row r="164" spans="1:12" ht="13.5" customHeight="1" x14ac:dyDescent="0.25">
      <c r="A164" s="12"/>
      <c r="B164" s="24"/>
      <c r="C164" s="92" t="s">
        <v>116</v>
      </c>
      <c r="D164" s="104"/>
      <c r="E164" s="102"/>
      <c r="F164" s="107"/>
      <c r="G164" s="107"/>
      <c r="H164" s="118"/>
      <c r="I164" s="12"/>
      <c r="J164" s="12"/>
      <c r="K164" s="12"/>
      <c r="L164" s="12"/>
    </row>
    <row r="165" spans="1:12" ht="50.1" customHeight="1" x14ac:dyDescent="0.25">
      <c r="A165" s="12"/>
      <c r="B165" s="24" t="s">
        <v>117</v>
      </c>
      <c r="C165" s="4" t="s">
        <v>236</v>
      </c>
      <c r="D165" s="104"/>
      <c r="E165" s="102"/>
      <c r="F165" s="107"/>
      <c r="G165" s="107"/>
      <c r="H165" s="118"/>
      <c r="I165" s="12"/>
      <c r="J165" s="12"/>
      <c r="K165" s="12"/>
      <c r="L165" s="12"/>
    </row>
    <row r="166" spans="1:12" ht="13.5" customHeight="1" x14ac:dyDescent="0.25">
      <c r="A166" s="12"/>
      <c r="B166" s="24" t="s">
        <v>118</v>
      </c>
      <c r="C166" s="4" t="s">
        <v>119</v>
      </c>
      <c r="D166" s="104" t="s">
        <v>35</v>
      </c>
      <c r="E166" s="102">
        <v>0.77</v>
      </c>
      <c r="F166" s="107"/>
      <c r="G166" s="107"/>
      <c r="H166" s="118"/>
      <c r="I166" s="12"/>
      <c r="J166" s="12"/>
      <c r="K166" s="12"/>
      <c r="L166" s="12"/>
    </row>
    <row r="167" spans="1:12" ht="30" customHeight="1" x14ac:dyDescent="0.25">
      <c r="A167" s="12"/>
      <c r="B167" s="24" t="s">
        <v>120</v>
      </c>
      <c r="C167" s="4" t="s">
        <v>126</v>
      </c>
      <c r="D167" s="104"/>
      <c r="E167" s="102"/>
      <c r="F167" s="107"/>
      <c r="G167" s="107"/>
      <c r="H167" s="118"/>
      <c r="I167" s="12"/>
      <c r="J167" s="12"/>
      <c r="K167" s="12"/>
      <c r="L167" s="12"/>
    </row>
    <row r="168" spans="1:12" ht="13.5" customHeight="1" x14ac:dyDescent="0.25">
      <c r="A168" s="12"/>
      <c r="B168" s="24" t="s">
        <v>138</v>
      </c>
      <c r="C168" s="4" t="s">
        <v>139</v>
      </c>
      <c r="D168" s="104" t="s">
        <v>121</v>
      </c>
      <c r="E168" s="102">
        <v>33.450000000000003</v>
      </c>
      <c r="F168" s="107"/>
      <c r="G168" s="107"/>
      <c r="H168" s="118"/>
      <c r="I168" s="12"/>
      <c r="J168" s="12"/>
      <c r="K168" s="12"/>
      <c r="L168" s="12"/>
    </row>
    <row r="169" spans="1:12" ht="13.5" customHeight="1" x14ac:dyDescent="0.25">
      <c r="A169" s="12"/>
      <c r="B169" s="110" t="s">
        <v>291</v>
      </c>
      <c r="C169" s="91" t="s">
        <v>292</v>
      </c>
      <c r="D169" s="108" t="s">
        <v>67</v>
      </c>
      <c r="E169" s="109">
        <v>13.2</v>
      </c>
      <c r="F169" s="107"/>
      <c r="G169" s="107"/>
      <c r="H169" s="118"/>
      <c r="I169" s="12"/>
      <c r="J169" s="12"/>
      <c r="K169" s="12"/>
      <c r="L169" s="12"/>
    </row>
    <row r="170" spans="1:12" ht="39.950000000000003" customHeight="1" x14ac:dyDescent="0.25">
      <c r="A170" s="12"/>
      <c r="B170" s="157" t="s">
        <v>293</v>
      </c>
      <c r="C170" s="4" t="s">
        <v>294</v>
      </c>
      <c r="D170" s="104"/>
      <c r="E170" s="102"/>
      <c r="F170" s="107"/>
      <c r="G170" s="107"/>
      <c r="H170" s="118"/>
      <c r="I170" s="12"/>
      <c r="J170" s="12"/>
      <c r="K170" s="12"/>
      <c r="L170" s="12"/>
    </row>
    <row r="171" spans="1:12" ht="13.5" customHeight="1" x14ac:dyDescent="0.25">
      <c r="A171" s="12"/>
      <c r="B171" s="157" t="s">
        <v>295</v>
      </c>
      <c r="C171" s="4" t="s">
        <v>136</v>
      </c>
      <c r="D171" s="104" t="s">
        <v>34</v>
      </c>
      <c r="E171" s="102">
        <v>26.4</v>
      </c>
      <c r="F171" s="107"/>
      <c r="G171" s="107"/>
      <c r="H171" s="118"/>
      <c r="I171" s="12"/>
      <c r="J171" s="12"/>
      <c r="K171" s="12"/>
      <c r="L171" s="12"/>
    </row>
    <row r="172" spans="1:12" ht="39.950000000000003" customHeight="1" x14ac:dyDescent="0.25">
      <c r="A172" s="12"/>
      <c r="B172" s="157" t="s">
        <v>296</v>
      </c>
      <c r="C172" s="4" t="s">
        <v>297</v>
      </c>
      <c r="D172" s="104"/>
      <c r="E172" s="102"/>
      <c r="F172" s="107"/>
      <c r="G172" s="107"/>
      <c r="H172" s="118"/>
      <c r="I172" s="12"/>
      <c r="J172" s="12"/>
      <c r="K172" s="12"/>
      <c r="L172" s="12"/>
    </row>
    <row r="173" spans="1:12" ht="13.5" customHeight="1" x14ac:dyDescent="0.25">
      <c r="A173" s="12"/>
      <c r="B173" s="157" t="s">
        <v>298</v>
      </c>
      <c r="C173" s="4" t="s">
        <v>299</v>
      </c>
      <c r="D173" s="104" t="s">
        <v>34</v>
      </c>
      <c r="E173" s="102">
        <v>1.76</v>
      </c>
      <c r="F173" s="107"/>
      <c r="G173" s="107"/>
      <c r="H173" s="118"/>
      <c r="I173" s="12"/>
      <c r="J173" s="12"/>
      <c r="K173" s="12"/>
      <c r="L173" s="12"/>
    </row>
    <row r="174" spans="1:12" ht="39.950000000000003" customHeight="1" x14ac:dyDescent="0.25">
      <c r="A174" s="12"/>
      <c r="B174" s="157" t="s">
        <v>300</v>
      </c>
      <c r="C174" s="4" t="s">
        <v>301</v>
      </c>
      <c r="D174" s="104"/>
      <c r="E174" s="102"/>
      <c r="F174" s="107"/>
      <c r="G174" s="107"/>
      <c r="H174" s="118"/>
      <c r="I174" s="12"/>
      <c r="J174" s="12"/>
      <c r="K174" s="12"/>
      <c r="L174" s="12"/>
    </row>
    <row r="175" spans="1:12" ht="13.5" customHeight="1" thickBot="1" x14ac:dyDescent="0.3">
      <c r="A175" s="12"/>
      <c r="B175" s="162" t="s">
        <v>302</v>
      </c>
      <c r="C175" s="69" t="s">
        <v>303</v>
      </c>
      <c r="D175" s="163" t="s">
        <v>34</v>
      </c>
      <c r="E175" s="263">
        <v>0.68</v>
      </c>
      <c r="F175" s="264"/>
      <c r="G175" s="264"/>
      <c r="H175" s="293"/>
      <c r="I175" s="12"/>
      <c r="J175" s="12"/>
      <c r="K175" s="12"/>
      <c r="L175" s="12"/>
    </row>
    <row r="176" spans="1:12" ht="13.5" customHeight="1" thickBot="1" x14ac:dyDescent="0.3">
      <c r="A176" s="12"/>
      <c r="B176" s="224"/>
      <c r="C176" s="225"/>
      <c r="D176" s="135"/>
      <c r="E176" s="147"/>
      <c r="F176" s="226" t="s">
        <v>22</v>
      </c>
      <c r="G176" s="227" t="s">
        <v>23</v>
      </c>
      <c r="H176" s="238"/>
      <c r="I176" s="12"/>
      <c r="J176" s="12"/>
      <c r="K176" s="12"/>
      <c r="L176" s="12"/>
    </row>
    <row r="177" spans="1:12" ht="13.5" customHeight="1" thickBot="1" x14ac:dyDescent="0.3">
      <c r="A177" s="12"/>
      <c r="B177" s="229"/>
      <c r="C177" s="229"/>
      <c r="D177" s="229"/>
      <c r="E177" s="230"/>
      <c r="F177" s="226" t="s">
        <v>24</v>
      </c>
      <c r="G177" s="227" t="s">
        <v>25</v>
      </c>
      <c r="H177" s="228"/>
      <c r="I177" s="12"/>
      <c r="J177" s="12"/>
      <c r="K177" s="12"/>
      <c r="L177" s="12"/>
    </row>
    <row r="178" spans="1:12" ht="13.5" customHeight="1" x14ac:dyDescent="0.25">
      <c r="A178" s="12"/>
      <c r="B178" s="229"/>
      <c r="C178" s="229"/>
      <c r="D178" s="229"/>
      <c r="E178" s="230"/>
      <c r="F178" s="231"/>
      <c r="G178" s="232"/>
      <c r="H178" s="233"/>
      <c r="I178" s="12"/>
      <c r="J178" s="12"/>
      <c r="K178" s="12"/>
      <c r="L178" s="12"/>
    </row>
    <row r="179" spans="1:12" ht="13.5" customHeight="1" x14ac:dyDescent="0.25">
      <c r="A179" s="12"/>
      <c r="B179" s="229"/>
      <c r="C179" s="229"/>
      <c r="D179" s="229"/>
      <c r="E179" s="230"/>
      <c r="F179" s="231"/>
      <c r="G179" s="232"/>
      <c r="H179" s="234"/>
      <c r="I179" s="12"/>
      <c r="J179" s="12"/>
      <c r="K179" s="12"/>
      <c r="L179" s="12"/>
    </row>
    <row r="180" spans="1:12" ht="13.5" customHeight="1" x14ac:dyDescent="0.25">
      <c r="A180" s="12"/>
      <c r="B180" s="229"/>
      <c r="C180" s="229"/>
      <c r="D180" s="229"/>
      <c r="E180" s="230"/>
      <c r="F180" s="231"/>
      <c r="G180" s="232"/>
      <c r="H180" s="234"/>
      <c r="I180" s="12"/>
      <c r="J180" s="12"/>
      <c r="K180" s="12"/>
      <c r="L180" s="12"/>
    </row>
    <row r="181" spans="1:12" ht="13.5" customHeight="1" x14ac:dyDescent="0.25">
      <c r="A181" s="12"/>
      <c r="B181" s="229"/>
      <c r="C181" s="235" t="s">
        <v>26</v>
      </c>
      <c r="D181" s="234"/>
      <c r="E181" s="236"/>
      <c r="F181" s="237" t="s">
        <v>27</v>
      </c>
      <c r="G181" s="232"/>
      <c r="H181" s="234"/>
      <c r="I181" s="12"/>
      <c r="J181" s="12"/>
      <c r="K181" s="12"/>
      <c r="L181" s="12"/>
    </row>
    <row r="182" spans="1:12" ht="13.5" customHeight="1" x14ac:dyDescent="0.25">
      <c r="A182" s="12"/>
      <c r="B182" s="62"/>
      <c r="C182" s="4"/>
      <c r="D182" s="62"/>
      <c r="E182" s="63"/>
      <c r="F182" s="12"/>
      <c r="G182" s="12"/>
      <c r="H182" s="12"/>
      <c r="I182" s="12"/>
      <c r="J182" s="12"/>
      <c r="K182" s="12"/>
      <c r="L182" s="12"/>
    </row>
    <row r="183" spans="1:12" ht="20.100000000000001" customHeight="1" x14ac:dyDescent="0.25">
      <c r="A183" s="12"/>
      <c r="B183" s="157" t="s">
        <v>304</v>
      </c>
      <c r="C183" s="4" t="s">
        <v>305</v>
      </c>
      <c r="D183" s="104"/>
      <c r="E183" s="102"/>
      <c r="F183" s="268"/>
      <c r="G183" s="268"/>
      <c r="H183" s="294"/>
      <c r="I183" s="12"/>
      <c r="J183" s="12"/>
      <c r="K183" s="12"/>
      <c r="L183" s="12"/>
    </row>
    <row r="184" spans="1:12" ht="12.95" customHeight="1" x14ac:dyDescent="0.25">
      <c r="A184" s="12"/>
      <c r="B184" s="157" t="s">
        <v>306</v>
      </c>
      <c r="C184" s="4" t="s">
        <v>307</v>
      </c>
      <c r="D184" s="104" t="s">
        <v>34</v>
      </c>
      <c r="E184" s="102">
        <v>0.68</v>
      </c>
      <c r="F184" s="268"/>
      <c r="G184" s="268"/>
      <c r="H184" s="294"/>
      <c r="I184" s="12"/>
      <c r="J184" s="12"/>
      <c r="K184" s="12"/>
      <c r="L184" s="12"/>
    </row>
    <row r="185" spans="1:12" ht="12.95" customHeight="1" x14ac:dyDescent="0.25">
      <c r="A185" s="12"/>
      <c r="B185" s="157" t="s">
        <v>308</v>
      </c>
      <c r="C185" s="4" t="s">
        <v>309</v>
      </c>
      <c r="D185" s="104"/>
      <c r="E185" s="102"/>
      <c r="F185" s="268"/>
      <c r="G185" s="268"/>
      <c r="H185" s="294"/>
      <c r="I185" s="12"/>
      <c r="J185" s="12"/>
      <c r="K185" s="12"/>
      <c r="L185" s="12"/>
    </row>
    <row r="186" spans="1:12" ht="12.95" customHeight="1" x14ac:dyDescent="0.25">
      <c r="A186" s="12"/>
      <c r="B186" s="157" t="s">
        <v>310</v>
      </c>
      <c r="C186" s="4" t="s">
        <v>140</v>
      </c>
      <c r="D186" s="104" t="s">
        <v>34</v>
      </c>
      <c r="E186" s="102">
        <v>26.4</v>
      </c>
      <c r="F186" s="268"/>
      <c r="G186" s="268"/>
      <c r="H186" s="294"/>
      <c r="I186" s="12"/>
      <c r="J186" s="12"/>
      <c r="K186" s="12"/>
      <c r="L186" s="12"/>
    </row>
    <row r="187" spans="1:12" ht="12.95" customHeight="1" x14ac:dyDescent="0.25">
      <c r="A187" s="12"/>
      <c r="B187" s="157" t="s">
        <v>311</v>
      </c>
      <c r="C187" s="4" t="s">
        <v>312</v>
      </c>
      <c r="D187" s="104" t="s">
        <v>34</v>
      </c>
      <c r="E187" s="102">
        <v>2.44</v>
      </c>
      <c r="F187" s="268"/>
      <c r="G187" s="268"/>
      <c r="H187" s="294"/>
      <c r="I187" s="12"/>
      <c r="J187" s="12"/>
      <c r="K187" s="12"/>
      <c r="L187" s="12"/>
    </row>
    <row r="188" spans="1:12" ht="12.95" customHeight="1" x14ac:dyDescent="0.25">
      <c r="A188" s="12"/>
      <c r="B188" s="158" t="s">
        <v>313</v>
      </c>
      <c r="C188" s="91" t="s">
        <v>314</v>
      </c>
      <c r="D188" s="108" t="s">
        <v>141</v>
      </c>
      <c r="E188" s="109">
        <v>1</v>
      </c>
      <c r="F188" s="268"/>
      <c r="G188" s="268"/>
      <c r="H188" s="294"/>
      <c r="I188" s="12"/>
      <c r="J188" s="12"/>
      <c r="K188" s="12"/>
      <c r="L188" s="12"/>
    </row>
    <row r="189" spans="1:12" ht="50.1" customHeight="1" x14ac:dyDescent="0.25">
      <c r="A189" s="12"/>
      <c r="B189" s="157" t="s">
        <v>315</v>
      </c>
      <c r="C189" s="4" t="s">
        <v>316</v>
      </c>
      <c r="D189" s="104"/>
      <c r="E189" s="102"/>
      <c r="F189" s="268"/>
      <c r="G189" s="268"/>
      <c r="H189" s="294"/>
      <c r="I189" s="12"/>
      <c r="J189" s="12"/>
      <c r="K189" s="12"/>
      <c r="L189" s="12"/>
    </row>
    <row r="190" spans="1:12" ht="12.95" customHeight="1" x14ac:dyDescent="0.25">
      <c r="A190" s="12"/>
      <c r="B190" s="157" t="s">
        <v>317</v>
      </c>
      <c r="C190" s="4" t="s">
        <v>142</v>
      </c>
      <c r="D190" s="104" t="s">
        <v>34</v>
      </c>
      <c r="E190" s="102">
        <v>8.6300000000000008</v>
      </c>
      <c r="F190" s="268"/>
      <c r="G190" s="268"/>
      <c r="H190" s="294"/>
      <c r="I190" s="12"/>
      <c r="J190" s="12"/>
      <c r="K190" s="12"/>
      <c r="L190" s="12"/>
    </row>
    <row r="191" spans="1:12" ht="12.95" customHeight="1" x14ac:dyDescent="0.25">
      <c r="A191" s="12"/>
      <c r="B191" s="157" t="s">
        <v>318</v>
      </c>
      <c r="C191" s="4" t="s">
        <v>143</v>
      </c>
      <c r="D191" s="104"/>
      <c r="E191" s="102"/>
      <c r="F191" s="268"/>
      <c r="G191" s="268"/>
      <c r="H191" s="294"/>
      <c r="I191" s="12"/>
      <c r="J191" s="12"/>
      <c r="K191" s="12"/>
      <c r="L191" s="12"/>
    </row>
    <row r="192" spans="1:12" ht="30" customHeight="1" x14ac:dyDescent="0.25">
      <c r="A192" s="12"/>
      <c r="B192" s="157" t="s">
        <v>319</v>
      </c>
      <c r="C192" s="4" t="s">
        <v>320</v>
      </c>
      <c r="D192" s="104" t="s">
        <v>321</v>
      </c>
      <c r="E192" s="102">
        <v>3</v>
      </c>
      <c r="F192" s="268"/>
      <c r="G192" s="268"/>
      <c r="H192" s="294"/>
      <c r="I192" s="12"/>
      <c r="J192" s="12"/>
      <c r="K192" s="12"/>
      <c r="L192" s="12"/>
    </row>
    <row r="193" spans="1:12" ht="50.1" customHeight="1" x14ac:dyDescent="0.25">
      <c r="A193" s="12"/>
      <c r="B193" s="158" t="s">
        <v>322</v>
      </c>
      <c r="C193" s="91" t="s">
        <v>323</v>
      </c>
      <c r="D193" s="108" t="s">
        <v>115</v>
      </c>
      <c r="E193" s="109">
        <v>1</v>
      </c>
      <c r="F193" s="268"/>
      <c r="G193" s="268"/>
      <c r="H193" s="294"/>
      <c r="I193" s="12"/>
      <c r="J193" s="12"/>
      <c r="K193" s="12"/>
      <c r="L193" s="12"/>
    </row>
    <row r="194" spans="1:12" ht="12.95" customHeight="1" x14ac:dyDescent="0.25">
      <c r="A194" s="12"/>
      <c r="B194" s="116"/>
      <c r="C194" s="277"/>
      <c r="D194" s="278"/>
      <c r="E194" s="279"/>
      <c r="F194" s="268"/>
      <c r="G194" s="268"/>
      <c r="H194" s="294"/>
      <c r="I194" s="12"/>
      <c r="J194" s="12"/>
      <c r="K194" s="12"/>
      <c r="L194" s="12"/>
    </row>
    <row r="195" spans="1:12" ht="12.95" customHeight="1" x14ac:dyDescent="0.25">
      <c r="A195" s="12"/>
      <c r="B195" s="116"/>
      <c r="C195" s="277"/>
      <c r="D195" s="278"/>
      <c r="E195" s="279"/>
      <c r="F195" s="268"/>
      <c r="G195" s="268"/>
      <c r="H195" s="294"/>
      <c r="I195" s="12"/>
      <c r="J195" s="12"/>
      <c r="K195" s="12"/>
      <c r="L195" s="12"/>
    </row>
    <row r="196" spans="1:12" ht="12.95" customHeight="1" thickBot="1" x14ac:dyDescent="0.3">
      <c r="A196" s="12"/>
      <c r="B196" s="274"/>
      <c r="C196" s="270"/>
      <c r="D196" s="275"/>
      <c r="E196" s="276"/>
      <c r="F196" s="273"/>
      <c r="G196" s="280" t="s">
        <v>116</v>
      </c>
      <c r="H196" s="281">
        <f>SUM(H171:H193)</f>
        <v>0</v>
      </c>
      <c r="I196" s="12"/>
      <c r="J196" s="12"/>
      <c r="K196" s="12"/>
      <c r="L196" s="12"/>
    </row>
    <row r="197" spans="1:12" ht="13.5" customHeight="1" thickBot="1" x14ac:dyDescent="0.3">
      <c r="A197" s="12"/>
      <c r="B197" s="224"/>
      <c r="C197" s="225"/>
      <c r="D197" s="135"/>
      <c r="E197" s="147"/>
      <c r="F197" s="226" t="s">
        <v>22</v>
      </c>
      <c r="G197" s="227" t="s">
        <v>23</v>
      </c>
      <c r="H197" s="238"/>
      <c r="I197" s="12"/>
      <c r="J197" s="12"/>
      <c r="K197" s="12"/>
      <c r="L197" s="12"/>
    </row>
    <row r="198" spans="1:12" ht="13.5" customHeight="1" thickBot="1" x14ac:dyDescent="0.3">
      <c r="A198" s="12"/>
      <c r="B198" s="229"/>
      <c r="C198" s="229"/>
      <c r="D198" s="229"/>
      <c r="E198" s="230"/>
      <c r="F198" s="226" t="s">
        <v>24</v>
      </c>
      <c r="G198" s="227" t="s">
        <v>25</v>
      </c>
      <c r="H198" s="228"/>
      <c r="I198" s="12"/>
      <c r="J198" s="12"/>
      <c r="K198" s="12"/>
      <c r="L198" s="12"/>
    </row>
    <row r="199" spans="1:12" ht="13.5" customHeight="1" x14ac:dyDescent="0.25">
      <c r="A199" s="12"/>
      <c r="B199" s="229"/>
      <c r="C199" s="229"/>
      <c r="D199" s="229"/>
      <c r="E199" s="230"/>
      <c r="F199" s="231"/>
      <c r="G199" s="232"/>
      <c r="H199" s="233"/>
      <c r="I199" s="12"/>
      <c r="J199" s="12"/>
      <c r="K199" s="12"/>
      <c r="L199" s="12"/>
    </row>
    <row r="200" spans="1:12" ht="13.5" customHeight="1" x14ac:dyDescent="0.25">
      <c r="A200" s="12"/>
      <c r="B200" s="229"/>
      <c r="C200" s="229"/>
      <c r="D200" s="229"/>
      <c r="E200" s="230"/>
      <c r="F200" s="231"/>
      <c r="G200" s="232"/>
      <c r="H200" s="234"/>
      <c r="I200" s="12"/>
      <c r="J200" s="12"/>
      <c r="K200" s="12"/>
      <c r="L200" s="12"/>
    </row>
    <row r="201" spans="1:12" ht="13.5" customHeight="1" x14ac:dyDescent="0.25">
      <c r="A201" s="12"/>
      <c r="B201" s="229"/>
      <c r="C201" s="229"/>
      <c r="D201" s="229"/>
      <c r="E201" s="230"/>
      <c r="F201" s="231"/>
      <c r="G201" s="232"/>
      <c r="H201" s="234"/>
      <c r="I201" s="12"/>
      <c r="J201" s="12"/>
      <c r="K201" s="12"/>
      <c r="L201" s="12"/>
    </row>
    <row r="202" spans="1:12" ht="13.5" customHeight="1" x14ac:dyDescent="0.25">
      <c r="A202" s="12"/>
      <c r="B202" s="229"/>
      <c r="C202" s="235" t="s">
        <v>26</v>
      </c>
      <c r="D202" s="234"/>
      <c r="E202" s="236"/>
      <c r="F202" s="237" t="s">
        <v>27</v>
      </c>
      <c r="G202" s="232"/>
      <c r="H202" s="234"/>
      <c r="I202" s="12"/>
      <c r="J202" s="12"/>
      <c r="K202" s="12"/>
      <c r="L202" s="12"/>
    </row>
    <row r="203" spans="1:12" ht="13.5" customHeight="1" x14ac:dyDescent="0.25">
      <c r="A203" s="12"/>
      <c r="B203" s="62"/>
      <c r="C203" s="4"/>
      <c r="D203" s="62"/>
      <c r="E203" s="63"/>
      <c r="F203" s="12"/>
      <c r="G203" s="12"/>
      <c r="H203" s="12"/>
      <c r="I203" s="12"/>
      <c r="J203" s="12"/>
      <c r="K203" s="12"/>
      <c r="L203" s="12"/>
    </row>
    <row r="204" spans="1:12" ht="13.5" customHeight="1" x14ac:dyDescent="0.25">
      <c r="A204" s="12"/>
      <c r="B204" s="61"/>
      <c r="C204" s="4"/>
      <c r="D204" s="61"/>
      <c r="E204" s="94"/>
      <c r="F204" s="12"/>
      <c r="G204" s="12"/>
      <c r="H204" s="12"/>
      <c r="I204" s="12"/>
      <c r="J204" s="12"/>
      <c r="K204" s="12"/>
      <c r="L204" s="12"/>
    </row>
    <row r="205" spans="1:12" ht="12.95" customHeight="1" x14ac:dyDescent="0.25">
      <c r="A205" s="12"/>
      <c r="B205" s="113">
        <v>7</v>
      </c>
      <c r="C205" s="114" t="s">
        <v>324</v>
      </c>
      <c r="D205" s="115"/>
      <c r="E205" s="102"/>
      <c r="F205" s="268"/>
      <c r="G205" s="268"/>
      <c r="H205" s="294"/>
      <c r="I205" s="12"/>
      <c r="J205" s="12"/>
      <c r="K205" s="12"/>
      <c r="L205" s="12"/>
    </row>
    <row r="206" spans="1:12" ht="12.95" customHeight="1" x14ac:dyDescent="0.25">
      <c r="A206" s="12"/>
      <c r="B206" s="116"/>
      <c r="C206" s="117" t="s">
        <v>109</v>
      </c>
      <c r="D206" s="115"/>
      <c r="E206" s="102"/>
      <c r="F206" s="268"/>
      <c r="G206" s="268"/>
      <c r="H206" s="294"/>
      <c r="I206" s="12"/>
      <c r="J206" s="12"/>
      <c r="K206" s="12"/>
      <c r="L206" s="12"/>
    </row>
    <row r="207" spans="1:12" ht="12.95" customHeight="1" x14ac:dyDescent="0.25">
      <c r="A207" s="12"/>
      <c r="B207" s="157" t="s">
        <v>110</v>
      </c>
      <c r="C207" s="4" t="s">
        <v>111</v>
      </c>
      <c r="D207" s="104" t="s">
        <v>34</v>
      </c>
      <c r="E207" s="102">
        <v>32.4</v>
      </c>
      <c r="F207" s="268"/>
      <c r="G207" s="268"/>
      <c r="H207" s="294"/>
      <c r="I207" s="12"/>
      <c r="J207" s="12"/>
      <c r="K207" s="12"/>
      <c r="L207" s="12"/>
    </row>
    <row r="208" spans="1:12" ht="39.950000000000003" customHeight="1" x14ac:dyDescent="0.25">
      <c r="A208" s="12"/>
      <c r="B208" s="157" t="s">
        <v>112</v>
      </c>
      <c r="C208" s="4" t="s">
        <v>325</v>
      </c>
      <c r="D208" s="104"/>
      <c r="E208" s="102"/>
      <c r="F208" s="268"/>
      <c r="G208" s="268"/>
      <c r="H208" s="294"/>
      <c r="I208" s="12"/>
      <c r="J208" s="12"/>
      <c r="K208" s="12"/>
      <c r="L208" s="12"/>
    </row>
    <row r="209" spans="1:12" ht="12.95" customHeight="1" x14ac:dyDescent="0.25">
      <c r="A209" s="12"/>
      <c r="B209" s="160" t="s">
        <v>112</v>
      </c>
      <c r="C209" s="161" t="s">
        <v>326</v>
      </c>
      <c r="D209" s="104" t="s">
        <v>35</v>
      </c>
      <c r="E209" s="102">
        <v>25.65</v>
      </c>
      <c r="F209" s="268"/>
      <c r="G209" s="268"/>
      <c r="H209" s="294"/>
      <c r="I209" s="12"/>
      <c r="J209" s="12"/>
      <c r="K209" s="12"/>
      <c r="L209" s="12"/>
    </row>
    <row r="210" spans="1:12" ht="39.950000000000003" customHeight="1" x14ac:dyDescent="0.25">
      <c r="A210" s="12"/>
      <c r="B210" s="157" t="s">
        <v>327</v>
      </c>
      <c r="C210" s="54" t="s">
        <v>328</v>
      </c>
      <c r="D210" s="104" t="s">
        <v>34</v>
      </c>
      <c r="E210" s="57">
        <v>145.80000000000001</v>
      </c>
      <c r="F210" s="268"/>
      <c r="G210" s="268"/>
      <c r="H210" s="294"/>
      <c r="I210" s="12"/>
      <c r="J210" s="12"/>
      <c r="K210" s="12"/>
      <c r="L210" s="12"/>
    </row>
    <row r="211" spans="1:12" ht="30" customHeight="1" x14ac:dyDescent="0.25">
      <c r="A211" s="12"/>
      <c r="B211" s="157" t="s">
        <v>113</v>
      </c>
      <c r="C211" s="54" t="s">
        <v>220</v>
      </c>
      <c r="D211" s="104"/>
      <c r="E211" s="57"/>
      <c r="F211" s="268"/>
      <c r="G211" s="268"/>
      <c r="H211" s="294"/>
      <c r="I211" s="12"/>
      <c r="J211" s="12"/>
      <c r="K211" s="12"/>
      <c r="L211" s="12"/>
    </row>
    <row r="212" spans="1:12" ht="12.95" customHeight="1" x14ac:dyDescent="0.25">
      <c r="A212" s="12"/>
      <c r="B212" s="157" t="s">
        <v>122</v>
      </c>
      <c r="C212" s="54" t="s">
        <v>286</v>
      </c>
      <c r="D212" s="104" t="s">
        <v>34</v>
      </c>
      <c r="E212" s="57">
        <v>60.1</v>
      </c>
      <c r="F212" s="268"/>
      <c r="G212" s="268"/>
      <c r="H212" s="294"/>
      <c r="I212" s="12"/>
      <c r="J212" s="12"/>
      <c r="K212" s="12"/>
      <c r="L212" s="12"/>
    </row>
    <row r="213" spans="1:12" ht="12.95" customHeight="1" x14ac:dyDescent="0.25">
      <c r="A213" s="12"/>
      <c r="B213" s="123"/>
      <c r="C213" s="124"/>
      <c r="D213" s="115"/>
      <c r="E213" s="125"/>
      <c r="F213" s="268"/>
      <c r="G213" s="112" t="s">
        <v>109</v>
      </c>
      <c r="H213" s="159"/>
      <c r="I213" s="12"/>
      <c r="J213" s="12"/>
      <c r="K213" s="12"/>
      <c r="L213" s="12"/>
    </row>
    <row r="214" spans="1:12" ht="12.95" customHeight="1" x14ac:dyDescent="0.25">
      <c r="A214" s="12"/>
      <c r="B214" s="157"/>
      <c r="C214" s="152" t="s">
        <v>116</v>
      </c>
      <c r="D214" s="104"/>
      <c r="E214" s="57"/>
      <c r="F214" s="268"/>
      <c r="G214" s="268"/>
      <c r="H214" s="294"/>
      <c r="I214" s="12"/>
      <c r="J214" s="12"/>
      <c r="K214" s="12"/>
      <c r="L214" s="12"/>
    </row>
    <row r="215" spans="1:12" ht="12.95" customHeight="1" x14ac:dyDescent="0.25">
      <c r="A215" s="12"/>
      <c r="B215" s="157" t="s">
        <v>329</v>
      </c>
      <c r="C215" s="54" t="s">
        <v>330</v>
      </c>
      <c r="D215" s="104" t="s">
        <v>35</v>
      </c>
      <c r="E215" s="57">
        <v>20.25</v>
      </c>
      <c r="F215" s="268"/>
      <c r="G215" s="268"/>
      <c r="H215" s="294"/>
      <c r="I215" s="12"/>
      <c r="J215" s="12"/>
      <c r="K215" s="12"/>
      <c r="L215" s="12"/>
    </row>
    <row r="216" spans="1:12" ht="39.950000000000003" customHeight="1" x14ac:dyDescent="0.25">
      <c r="A216" s="12"/>
      <c r="B216" s="24" t="s">
        <v>117</v>
      </c>
      <c r="C216" s="54" t="s">
        <v>236</v>
      </c>
      <c r="D216" s="104"/>
      <c r="E216" s="57"/>
      <c r="F216" s="268"/>
      <c r="G216" s="268"/>
      <c r="H216" s="294"/>
      <c r="I216" s="12"/>
      <c r="J216" s="12"/>
      <c r="K216" s="12"/>
      <c r="L216" s="12"/>
    </row>
    <row r="217" spans="1:12" ht="12.95" customHeight="1" x14ac:dyDescent="0.25">
      <c r="A217" s="12"/>
      <c r="B217" s="24" t="s">
        <v>331</v>
      </c>
      <c r="C217" s="54" t="s">
        <v>332</v>
      </c>
      <c r="D217" s="104" t="s">
        <v>35</v>
      </c>
      <c r="E217" s="57">
        <v>2.7</v>
      </c>
      <c r="F217" s="268"/>
      <c r="G217" s="268"/>
      <c r="H217" s="294"/>
      <c r="I217" s="12"/>
      <c r="J217" s="12"/>
      <c r="K217" s="12"/>
      <c r="L217" s="12"/>
    </row>
    <row r="218" spans="1:12" ht="12.95" customHeight="1" x14ac:dyDescent="0.25">
      <c r="A218" s="12"/>
      <c r="B218" s="24" t="s">
        <v>118</v>
      </c>
      <c r="C218" s="54" t="s">
        <v>119</v>
      </c>
      <c r="D218" s="104" t="s">
        <v>35</v>
      </c>
      <c r="E218" s="57">
        <v>4.49</v>
      </c>
      <c r="F218" s="268"/>
      <c r="G218" s="268"/>
      <c r="H218" s="294"/>
      <c r="I218" s="12"/>
      <c r="J218" s="12"/>
      <c r="K218" s="12"/>
      <c r="L218" s="12"/>
    </row>
    <row r="219" spans="1:12" ht="12.95" customHeight="1" thickBot="1" x14ac:dyDescent="0.3">
      <c r="A219" s="12"/>
      <c r="B219" s="284"/>
      <c r="C219" s="285"/>
      <c r="D219" s="286"/>
      <c r="E219" s="287"/>
      <c r="F219" s="273"/>
      <c r="G219" s="273"/>
      <c r="H219" s="295"/>
      <c r="I219" s="12"/>
      <c r="J219" s="12"/>
      <c r="K219" s="12"/>
      <c r="L219" s="12"/>
    </row>
    <row r="220" spans="1:12" ht="13.5" customHeight="1" thickBot="1" x14ac:dyDescent="0.3">
      <c r="A220" s="12"/>
      <c r="B220" s="224"/>
      <c r="C220" s="225"/>
      <c r="D220" s="135"/>
      <c r="E220" s="147"/>
      <c r="F220" s="226" t="s">
        <v>22</v>
      </c>
      <c r="G220" s="227" t="s">
        <v>23</v>
      </c>
      <c r="H220" s="238"/>
      <c r="I220" s="12"/>
      <c r="J220" s="12"/>
      <c r="K220" s="12"/>
      <c r="L220" s="12"/>
    </row>
    <row r="221" spans="1:12" ht="13.5" customHeight="1" thickBot="1" x14ac:dyDescent="0.3">
      <c r="A221" s="12"/>
      <c r="B221" s="229"/>
      <c r="C221" s="229"/>
      <c r="D221" s="229"/>
      <c r="E221" s="230"/>
      <c r="F221" s="226" t="s">
        <v>24</v>
      </c>
      <c r="G221" s="227" t="s">
        <v>25</v>
      </c>
      <c r="H221" s="228"/>
      <c r="I221" s="12"/>
      <c r="J221" s="12"/>
      <c r="K221" s="12"/>
      <c r="L221" s="12"/>
    </row>
    <row r="222" spans="1:12" ht="13.5" customHeight="1" x14ac:dyDescent="0.25">
      <c r="A222" s="12"/>
      <c r="B222" s="229"/>
      <c r="C222" s="229"/>
      <c r="D222" s="229"/>
      <c r="E222" s="230"/>
      <c r="F222" s="231"/>
      <c r="G222" s="232"/>
      <c r="H222" s="233"/>
      <c r="I222" s="12"/>
      <c r="J222" s="12"/>
      <c r="K222" s="12"/>
      <c r="L222" s="12"/>
    </row>
    <row r="223" spans="1:12" ht="13.5" customHeight="1" x14ac:dyDescent="0.25">
      <c r="A223" s="12"/>
      <c r="B223" s="229"/>
      <c r="C223" s="229"/>
      <c r="D223" s="229"/>
      <c r="E223" s="230"/>
      <c r="F223" s="231"/>
      <c r="G223" s="232"/>
      <c r="H223" s="234"/>
      <c r="I223" s="12"/>
      <c r="J223" s="12"/>
      <c r="K223" s="12"/>
      <c r="L223" s="12"/>
    </row>
    <row r="224" spans="1:12" ht="13.5" customHeight="1" x14ac:dyDescent="0.25">
      <c r="A224" s="12"/>
      <c r="B224" s="229"/>
      <c r="C224" s="229"/>
      <c r="D224" s="229"/>
      <c r="E224" s="230"/>
      <c r="F224" s="231"/>
      <c r="G224" s="232"/>
      <c r="H224" s="234"/>
      <c r="I224" s="12"/>
      <c r="J224" s="12"/>
      <c r="K224" s="12"/>
      <c r="L224" s="12"/>
    </row>
    <row r="225" spans="1:12" ht="13.5" customHeight="1" x14ac:dyDescent="0.25">
      <c r="A225" s="12"/>
      <c r="B225" s="229"/>
      <c r="C225" s="235" t="s">
        <v>26</v>
      </c>
      <c r="D225" s="234"/>
      <c r="E225" s="236"/>
      <c r="F225" s="237" t="s">
        <v>27</v>
      </c>
      <c r="G225" s="232"/>
      <c r="H225" s="234"/>
      <c r="I225" s="12"/>
      <c r="J225" s="12"/>
      <c r="K225" s="12"/>
      <c r="L225" s="12"/>
    </row>
    <row r="226" spans="1:12" ht="13.5" customHeight="1" x14ac:dyDescent="0.25">
      <c r="A226" s="12"/>
      <c r="B226" s="62"/>
      <c r="C226" s="4"/>
      <c r="D226" s="62"/>
      <c r="E226" s="63"/>
      <c r="F226" s="12"/>
      <c r="G226" s="12"/>
      <c r="H226" s="12"/>
      <c r="I226" s="12"/>
      <c r="J226" s="12"/>
      <c r="K226" s="12"/>
      <c r="L226" s="12"/>
    </row>
    <row r="227" spans="1:12" ht="39.950000000000003" customHeight="1" x14ac:dyDescent="0.25">
      <c r="A227" s="12"/>
      <c r="B227" s="24" t="s">
        <v>120</v>
      </c>
      <c r="C227" s="54" t="s">
        <v>126</v>
      </c>
      <c r="D227" s="104"/>
      <c r="E227" s="57"/>
      <c r="F227" s="268"/>
      <c r="G227" s="268"/>
      <c r="H227" s="294"/>
      <c r="I227" s="12"/>
      <c r="J227" s="12"/>
      <c r="K227" s="12"/>
      <c r="L227" s="12"/>
    </row>
    <row r="228" spans="1:12" ht="12.95" customHeight="1" x14ac:dyDescent="0.25">
      <c r="A228" s="12"/>
      <c r="B228" s="24" t="s">
        <v>138</v>
      </c>
      <c r="C228" s="54" t="s">
        <v>139</v>
      </c>
      <c r="D228" s="104" t="s">
        <v>121</v>
      </c>
      <c r="E228" s="57">
        <v>541.66</v>
      </c>
      <c r="F228" s="268"/>
      <c r="G228" s="268"/>
      <c r="H228" s="294"/>
      <c r="I228" s="12"/>
      <c r="J228" s="12"/>
      <c r="K228" s="12"/>
      <c r="L228" s="12"/>
    </row>
    <row r="229" spans="1:12" ht="20.100000000000001" customHeight="1" x14ac:dyDescent="0.25">
      <c r="A229" s="12"/>
      <c r="B229" s="24" t="s">
        <v>333</v>
      </c>
      <c r="C229" s="54" t="s">
        <v>334</v>
      </c>
      <c r="D229" s="104" t="s">
        <v>121</v>
      </c>
      <c r="E229" s="57">
        <v>246.58</v>
      </c>
      <c r="F229" s="268"/>
      <c r="G229" s="268"/>
      <c r="H229" s="294"/>
      <c r="I229" s="12"/>
      <c r="J229" s="12"/>
      <c r="K229" s="12"/>
      <c r="L229" s="12"/>
    </row>
    <row r="230" spans="1:12" ht="39.950000000000003" customHeight="1" x14ac:dyDescent="0.25">
      <c r="A230" s="12"/>
      <c r="B230" s="24" t="s">
        <v>293</v>
      </c>
      <c r="C230" s="54" t="s">
        <v>294</v>
      </c>
      <c r="D230" s="104"/>
      <c r="E230" s="57"/>
      <c r="F230" s="268"/>
      <c r="G230" s="268"/>
      <c r="H230" s="294"/>
      <c r="I230" s="12"/>
      <c r="J230" s="12"/>
      <c r="K230" s="12"/>
      <c r="L230" s="12"/>
    </row>
    <row r="231" spans="1:12" ht="12.95" customHeight="1" x14ac:dyDescent="0.25">
      <c r="A231" s="12"/>
      <c r="B231" s="24" t="s">
        <v>335</v>
      </c>
      <c r="C231" s="54" t="s">
        <v>336</v>
      </c>
      <c r="D231" s="104" t="s">
        <v>34</v>
      </c>
      <c r="E231" s="57">
        <v>291.60000000000002</v>
      </c>
      <c r="F231" s="268"/>
      <c r="G231" s="268"/>
      <c r="H231" s="294"/>
      <c r="I231" s="12"/>
      <c r="J231" s="12"/>
      <c r="K231" s="12"/>
      <c r="L231" s="12"/>
    </row>
    <row r="232" spans="1:12" ht="12.95" customHeight="1" x14ac:dyDescent="0.25">
      <c r="A232" s="12"/>
      <c r="B232" s="24" t="s">
        <v>308</v>
      </c>
      <c r="C232" s="54" t="s">
        <v>309</v>
      </c>
      <c r="D232" s="104"/>
      <c r="E232" s="57"/>
      <c r="F232" s="268"/>
      <c r="G232" s="268"/>
      <c r="H232" s="294"/>
      <c r="I232" s="12"/>
      <c r="J232" s="12"/>
      <c r="K232" s="12"/>
      <c r="L232" s="12"/>
    </row>
    <row r="233" spans="1:12" ht="12.95" customHeight="1" x14ac:dyDescent="0.25">
      <c r="A233" s="12"/>
      <c r="B233" s="24" t="s">
        <v>310</v>
      </c>
      <c r="C233" s="54" t="s">
        <v>140</v>
      </c>
      <c r="D233" s="104" t="s">
        <v>34</v>
      </c>
      <c r="E233" s="57">
        <v>291.60000000000002</v>
      </c>
      <c r="F233" s="268"/>
      <c r="G233" s="268"/>
      <c r="H233" s="294"/>
      <c r="I233" s="12"/>
      <c r="J233" s="12"/>
      <c r="K233" s="12"/>
      <c r="L233" s="12"/>
    </row>
    <row r="234" spans="1:12" ht="30" customHeight="1" x14ac:dyDescent="0.25">
      <c r="A234" s="12"/>
      <c r="B234" s="128" t="s">
        <v>337</v>
      </c>
      <c r="C234" s="129" t="s">
        <v>338</v>
      </c>
      <c r="D234" s="130" t="s">
        <v>67</v>
      </c>
      <c r="E234" s="131">
        <v>54</v>
      </c>
      <c r="F234" s="268"/>
      <c r="G234" s="268"/>
      <c r="H234" s="294"/>
      <c r="I234" s="12"/>
      <c r="J234" s="12"/>
      <c r="K234" s="12"/>
      <c r="L234" s="12"/>
    </row>
    <row r="235" spans="1:12" ht="30" customHeight="1" x14ac:dyDescent="0.25">
      <c r="A235" s="12"/>
      <c r="B235" s="110" t="s">
        <v>339</v>
      </c>
      <c r="C235" s="56" t="s">
        <v>340</v>
      </c>
      <c r="D235" s="108" t="s">
        <v>34</v>
      </c>
      <c r="E235" s="58">
        <v>8</v>
      </c>
      <c r="F235" s="268"/>
      <c r="G235" s="268"/>
      <c r="H235" s="294"/>
      <c r="I235" s="12"/>
      <c r="J235" s="12"/>
      <c r="K235" s="12"/>
      <c r="L235" s="12"/>
    </row>
    <row r="236" spans="1:12" ht="30" customHeight="1" x14ac:dyDescent="0.25">
      <c r="A236" s="12"/>
      <c r="B236" s="24" t="s">
        <v>127</v>
      </c>
      <c r="C236" s="54" t="s">
        <v>341</v>
      </c>
      <c r="D236" s="104" t="s">
        <v>34</v>
      </c>
      <c r="E236" s="57">
        <v>182.25</v>
      </c>
      <c r="F236" s="268"/>
      <c r="G236" s="268"/>
      <c r="H236" s="294"/>
      <c r="I236" s="12"/>
      <c r="J236" s="12"/>
      <c r="K236" s="12"/>
      <c r="L236" s="12"/>
    </row>
    <row r="237" spans="1:12" ht="12.95" customHeight="1" x14ac:dyDescent="0.25">
      <c r="A237" s="12"/>
      <c r="B237" s="265"/>
      <c r="C237" s="124"/>
      <c r="D237" s="266"/>
      <c r="E237" s="267"/>
      <c r="F237" s="268"/>
      <c r="G237" s="112" t="s">
        <v>116</v>
      </c>
      <c r="H237" s="159"/>
      <c r="I237" s="12"/>
      <c r="J237" s="12"/>
      <c r="K237" s="12"/>
      <c r="L237" s="12"/>
    </row>
    <row r="238" spans="1:12" ht="12.95" customHeight="1" x14ac:dyDescent="0.25">
      <c r="A238" s="12"/>
      <c r="B238" s="288"/>
      <c r="C238" s="289"/>
      <c r="D238" s="115"/>
      <c r="E238" s="125"/>
      <c r="F238" s="268"/>
      <c r="G238" s="268"/>
      <c r="H238" s="294"/>
      <c r="I238" s="12"/>
      <c r="J238" s="12"/>
      <c r="K238" s="12"/>
      <c r="L238" s="12"/>
    </row>
    <row r="239" spans="1:12" ht="12.95" customHeight="1" x14ac:dyDescent="0.25">
      <c r="A239" s="12"/>
      <c r="B239" s="123"/>
      <c r="C239" s="124"/>
      <c r="D239" s="115"/>
      <c r="E239" s="125"/>
      <c r="F239" s="268"/>
      <c r="G239" s="268"/>
      <c r="H239" s="294"/>
      <c r="I239" s="12"/>
      <c r="J239" s="12"/>
      <c r="K239" s="12"/>
      <c r="L239" s="12"/>
    </row>
    <row r="240" spans="1:12" ht="12.95" customHeight="1" thickBot="1" x14ac:dyDescent="0.3">
      <c r="A240" s="12"/>
      <c r="B240" s="269"/>
      <c r="C240" s="270"/>
      <c r="D240" s="271"/>
      <c r="E240" s="272"/>
      <c r="F240" s="273"/>
      <c r="G240" s="273"/>
      <c r="H240" s="295"/>
      <c r="I240" s="12"/>
      <c r="J240" s="12"/>
      <c r="K240" s="12"/>
      <c r="L240" s="12"/>
    </row>
    <row r="241" spans="1:12" ht="13.5" customHeight="1" thickBot="1" x14ac:dyDescent="0.3">
      <c r="A241" s="12"/>
      <c r="B241" s="224"/>
      <c r="C241" s="225"/>
      <c r="D241" s="135"/>
      <c r="E241" s="147"/>
      <c r="F241" s="226" t="s">
        <v>22</v>
      </c>
      <c r="G241" s="227" t="s">
        <v>23</v>
      </c>
      <c r="H241" s="238"/>
      <c r="I241" s="12"/>
      <c r="J241" s="12"/>
      <c r="K241" s="12"/>
      <c r="L241" s="12"/>
    </row>
    <row r="242" spans="1:12" ht="13.5" customHeight="1" thickBot="1" x14ac:dyDescent="0.3">
      <c r="A242" s="12"/>
      <c r="B242" s="229"/>
      <c r="C242" s="229"/>
      <c r="D242" s="229"/>
      <c r="E242" s="230"/>
      <c r="F242" s="226" t="s">
        <v>24</v>
      </c>
      <c r="G242" s="227" t="s">
        <v>25</v>
      </c>
      <c r="H242" s="228"/>
      <c r="I242" s="12"/>
      <c r="J242" s="12"/>
      <c r="K242" s="12"/>
      <c r="L242" s="12"/>
    </row>
    <row r="243" spans="1:12" ht="13.5" customHeight="1" x14ac:dyDescent="0.25">
      <c r="A243" s="12"/>
      <c r="B243" s="229"/>
      <c r="C243" s="229"/>
      <c r="D243" s="229"/>
      <c r="E243" s="230"/>
      <c r="F243" s="231"/>
      <c r="G243" s="232"/>
      <c r="H243" s="233"/>
      <c r="I243" s="12"/>
      <c r="J243" s="12"/>
      <c r="K243" s="12"/>
      <c r="L243" s="12"/>
    </row>
    <row r="244" spans="1:12" ht="13.5" customHeight="1" x14ac:dyDescent="0.25">
      <c r="A244" s="12"/>
      <c r="B244" s="229"/>
      <c r="C244" s="229"/>
      <c r="D244" s="229"/>
      <c r="E244" s="230"/>
      <c r="F244" s="231"/>
      <c r="G244" s="232"/>
      <c r="H244" s="234"/>
      <c r="I244" s="12"/>
      <c r="J244" s="12"/>
      <c r="K244" s="12"/>
      <c r="L244" s="12"/>
    </row>
    <row r="245" spans="1:12" ht="13.5" customHeight="1" x14ac:dyDescent="0.25">
      <c r="A245" s="12"/>
      <c r="B245" s="229"/>
      <c r="C245" s="229"/>
      <c r="D245" s="229"/>
      <c r="E245" s="230"/>
      <c r="F245" s="231"/>
      <c r="G245" s="232"/>
      <c r="H245" s="234"/>
      <c r="I245" s="12"/>
      <c r="J245" s="12"/>
      <c r="K245" s="12"/>
      <c r="L245" s="12"/>
    </row>
    <row r="246" spans="1:12" ht="13.5" customHeight="1" x14ac:dyDescent="0.25">
      <c r="A246" s="12"/>
      <c r="B246" s="229"/>
      <c r="C246" s="235" t="s">
        <v>26</v>
      </c>
      <c r="D246" s="234"/>
      <c r="E246" s="236"/>
      <c r="F246" s="237" t="s">
        <v>27</v>
      </c>
      <c r="G246" s="232"/>
      <c r="H246" s="234"/>
      <c r="I246" s="12"/>
      <c r="J246" s="12"/>
      <c r="K246" s="12"/>
      <c r="L246" s="12"/>
    </row>
    <row r="247" spans="1:12" ht="13.5" customHeight="1" x14ac:dyDescent="0.25">
      <c r="A247" s="12"/>
      <c r="B247" s="62"/>
      <c r="C247" s="4"/>
      <c r="D247" s="62"/>
      <c r="E247" s="63"/>
      <c r="F247" s="12"/>
      <c r="G247" s="12"/>
      <c r="H247" s="12"/>
      <c r="I247" s="12"/>
      <c r="J247" s="12"/>
      <c r="K247" s="12"/>
      <c r="L247" s="12"/>
    </row>
    <row r="248" spans="1:12" ht="13.5" customHeight="1" x14ac:dyDescent="0.25">
      <c r="A248" s="12"/>
      <c r="B248" s="101">
        <v>8</v>
      </c>
      <c r="C248" s="52" t="s">
        <v>342</v>
      </c>
      <c r="D248" s="104"/>
      <c r="E248" s="102"/>
      <c r="F248" s="268"/>
      <c r="G248" s="268"/>
      <c r="H248" s="294"/>
      <c r="I248" s="12"/>
      <c r="J248" s="12"/>
      <c r="K248" s="12"/>
      <c r="L248" s="12"/>
    </row>
    <row r="249" spans="1:12" ht="13.5" customHeight="1" x14ac:dyDescent="0.25">
      <c r="A249" s="12"/>
      <c r="B249" s="110"/>
      <c r="C249" s="152" t="s">
        <v>109</v>
      </c>
      <c r="D249" s="104"/>
      <c r="E249" s="102"/>
      <c r="F249" s="268"/>
      <c r="G249" s="268"/>
      <c r="H249" s="294"/>
      <c r="I249" s="12"/>
      <c r="J249" s="12"/>
      <c r="K249" s="12"/>
      <c r="L249" s="12"/>
    </row>
    <row r="250" spans="1:12" ht="12.95" customHeight="1" x14ac:dyDescent="0.25">
      <c r="A250" s="12"/>
      <c r="B250" s="24" t="s">
        <v>110</v>
      </c>
      <c r="C250" s="4" t="s">
        <v>111</v>
      </c>
      <c r="D250" s="104" t="s">
        <v>34</v>
      </c>
      <c r="E250" s="102">
        <v>845.21</v>
      </c>
      <c r="F250" s="268"/>
      <c r="G250" s="268"/>
      <c r="H250" s="294"/>
      <c r="I250" s="12"/>
      <c r="J250" s="12"/>
      <c r="K250" s="12"/>
      <c r="L250" s="12"/>
    </row>
    <row r="251" spans="1:12" ht="60" customHeight="1" x14ac:dyDescent="0.25">
      <c r="A251" s="12"/>
      <c r="B251" s="24" t="s">
        <v>149</v>
      </c>
      <c r="C251" s="4" t="s">
        <v>343</v>
      </c>
      <c r="D251" s="104"/>
      <c r="E251" s="102"/>
      <c r="F251" s="268"/>
      <c r="G251" s="268"/>
      <c r="H251" s="294"/>
      <c r="I251" s="12"/>
      <c r="J251" s="12"/>
      <c r="K251" s="12"/>
      <c r="L251" s="12"/>
    </row>
    <row r="252" spans="1:12" ht="12.95" customHeight="1" x14ac:dyDescent="0.25">
      <c r="A252" s="12"/>
      <c r="B252" s="24" t="s">
        <v>344</v>
      </c>
      <c r="C252" s="4" t="s">
        <v>345</v>
      </c>
      <c r="D252" s="104" t="s">
        <v>35</v>
      </c>
      <c r="E252" s="102">
        <v>591.65</v>
      </c>
      <c r="F252" s="268"/>
      <c r="G252" s="268"/>
      <c r="H252" s="294"/>
      <c r="I252" s="12"/>
      <c r="J252" s="12"/>
      <c r="K252" s="12"/>
      <c r="L252" s="12"/>
    </row>
    <row r="253" spans="1:12" ht="50.1" customHeight="1" x14ac:dyDescent="0.25">
      <c r="A253" s="12"/>
      <c r="B253" s="110" t="s">
        <v>147</v>
      </c>
      <c r="C253" s="91" t="s">
        <v>346</v>
      </c>
      <c r="D253" s="108"/>
      <c r="E253" s="109"/>
      <c r="F253" s="268"/>
      <c r="G253" s="268"/>
      <c r="H253" s="294"/>
      <c r="I253" s="12"/>
      <c r="J253" s="12"/>
      <c r="K253" s="12"/>
      <c r="L253" s="12"/>
    </row>
    <row r="254" spans="1:12" ht="12.95" customHeight="1" x14ac:dyDescent="0.25">
      <c r="A254" s="12"/>
      <c r="B254" s="110" t="s">
        <v>148</v>
      </c>
      <c r="C254" s="91" t="s">
        <v>135</v>
      </c>
      <c r="D254" s="108" t="s">
        <v>35</v>
      </c>
      <c r="E254" s="109">
        <v>253.16</v>
      </c>
      <c r="F254" s="268"/>
      <c r="G254" s="268"/>
      <c r="H254" s="294"/>
      <c r="I254" s="12"/>
      <c r="J254" s="12"/>
      <c r="K254" s="12"/>
      <c r="L254" s="12"/>
    </row>
    <row r="255" spans="1:12" ht="39.950000000000003" customHeight="1" x14ac:dyDescent="0.25">
      <c r="A255" s="12"/>
      <c r="B255" s="24" t="s">
        <v>150</v>
      </c>
      <c r="C255" s="4" t="s">
        <v>276</v>
      </c>
      <c r="D255" s="104"/>
      <c r="E255" s="102"/>
      <c r="F255" s="268"/>
      <c r="G255" s="268"/>
      <c r="H255" s="294"/>
      <c r="I255" s="12"/>
      <c r="J255" s="12"/>
      <c r="K255" s="12"/>
      <c r="L255" s="12"/>
    </row>
    <row r="256" spans="1:12" ht="12.95" customHeight="1" x14ac:dyDescent="0.25">
      <c r="A256" s="12"/>
      <c r="B256" s="24" t="s">
        <v>151</v>
      </c>
      <c r="C256" s="4" t="s">
        <v>152</v>
      </c>
      <c r="D256" s="104" t="s">
        <v>35</v>
      </c>
      <c r="E256" s="102">
        <v>59.16</v>
      </c>
      <c r="F256" s="268"/>
      <c r="G256" s="268"/>
      <c r="H256" s="294"/>
      <c r="I256" s="12"/>
      <c r="J256" s="12"/>
      <c r="K256" s="12"/>
      <c r="L256" s="12"/>
    </row>
    <row r="257" spans="1:12" ht="20.100000000000001" customHeight="1" x14ac:dyDescent="0.25">
      <c r="A257" s="12"/>
      <c r="B257" s="110" t="s">
        <v>153</v>
      </c>
      <c r="C257" s="91" t="s">
        <v>280</v>
      </c>
      <c r="D257" s="108"/>
      <c r="E257" s="109"/>
      <c r="F257" s="268"/>
      <c r="G257" s="268"/>
      <c r="H257" s="294"/>
      <c r="I257" s="12"/>
      <c r="J257" s="12"/>
      <c r="K257" s="12"/>
      <c r="L257" s="12"/>
    </row>
    <row r="258" spans="1:12" ht="20.100000000000001" customHeight="1" x14ac:dyDescent="0.25">
      <c r="A258" s="12"/>
      <c r="B258" s="110" t="s">
        <v>347</v>
      </c>
      <c r="C258" s="91" t="s">
        <v>348</v>
      </c>
      <c r="D258" s="108" t="s">
        <v>35</v>
      </c>
      <c r="E258" s="109">
        <v>779.82</v>
      </c>
      <c r="F258" s="268"/>
      <c r="G258" s="268"/>
      <c r="H258" s="294"/>
      <c r="I258" s="12"/>
      <c r="J258" s="12"/>
      <c r="K258" s="12"/>
      <c r="L258" s="12"/>
    </row>
    <row r="259" spans="1:12" ht="12.95" customHeight="1" thickBot="1" x14ac:dyDescent="0.3">
      <c r="A259" s="12"/>
      <c r="B259" s="274"/>
      <c r="C259" s="270"/>
      <c r="D259" s="275"/>
      <c r="E259" s="276"/>
      <c r="F259" s="273"/>
      <c r="G259" s="273"/>
      <c r="H259" s="295"/>
      <c r="I259" s="12"/>
      <c r="J259" s="12"/>
      <c r="K259" s="12"/>
      <c r="L259" s="12"/>
    </row>
    <row r="260" spans="1:12" ht="13.5" customHeight="1" thickBot="1" x14ac:dyDescent="0.3">
      <c r="A260" s="12"/>
      <c r="B260" s="224"/>
      <c r="C260" s="225"/>
      <c r="D260" s="135"/>
      <c r="E260" s="147"/>
      <c r="F260" s="226" t="s">
        <v>22</v>
      </c>
      <c r="G260" s="227" t="s">
        <v>23</v>
      </c>
      <c r="H260" s="238"/>
      <c r="I260" s="12"/>
      <c r="J260" s="12"/>
      <c r="K260" s="12"/>
      <c r="L260" s="12"/>
    </row>
    <row r="261" spans="1:12" ht="13.5" customHeight="1" thickBot="1" x14ac:dyDescent="0.3">
      <c r="A261" s="12"/>
      <c r="B261" s="229"/>
      <c r="C261" s="229"/>
      <c r="D261" s="229"/>
      <c r="E261" s="230"/>
      <c r="F261" s="226" t="s">
        <v>24</v>
      </c>
      <c r="G261" s="227" t="s">
        <v>25</v>
      </c>
      <c r="H261" s="228"/>
      <c r="I261" s="12"/>
      <c r="J261" s="12"/>
      <c r="K261" s="12"/>
      <c r="L261" s="12"/>
    </row>
    <row r="262" spans="1:12" ht="13.5" customHeight="1" x14ac:dyDescent="0.25">
      <c r="A262" s="12"/>
      <c r="B262" s="229"/>
      <c r="C262" s="229"/>
      <c r="D262" s="229"/>
      <c r="E262" s="230"/>
      <c r="F262" s="231"/>
      <c r="G262" s="232"/>
      <c r="H262" s="233"/>
      <c r="I262" s="12"/>
      <c r="J262" s="12"/>
      <c r="K262" s="12"/>
      <c r="L262" s="12"/>
    </row>
    <row r="263" spans="1:12" ht="13.5" customHeight="1" x14ac:dyDescent="0.25">
      <c r="A263" s="12"/>
      <c r="B263" s="229"/>
      <c r="C263" s="229"/>
      <c r="D263" s="229"/>
      <c r="E263" s="230"/>
      <c r="F263" s="231"/>
      <c r="G263" s="232"/>
      <c r="H263" s="234"/>
      <c r="I263" s="12"/>
      <c r="J263" s="12"/>
      <c r="K263" s="12"/>
      <c r="L263" s="12"/>
    </row>
    <row r="264" spans="1:12" ht="13.5" customHeight="1" x14ac:dyDescent="0.25">
      <c r="A264" s="12"/>
      <c r="B264" s="229"/>
      <c r="C264" s="229"/>
      <c r="D264" s="229"/>
      <c r="E264" s="230"/>
      <c r="F264" s="231"/>
      <c r="G264" s="232"/>
      <c r="H264" s="234"/>
      <c r="I264" s="12"/>
      <c r="J264" s="12"/>
      <c r="K264" s="12"/>
      <c r="L264" s="12"/>
    </row>
    <row r="265" spans="1:12" ht="13.5" customHeight="1" x14ac:dyDescent="0.25">
      <c r="A265" s="12"/>
      <c r="B265" s="229"/>
      <c r="C265" s="235" t="s">
        <v>26</v>
      </c>
      <c r="D265" s="234"/>
      <c r="E265" s="236"/>
      <c r="F265" s="237" t="s">
        <v>27</v>
      </c>
      <c r="G265" s="232"/>
      <c r="H265" s="234"/>
      <c r="I265" s="12"/>
      <c r="J265" s="12"/>
      <c r="K265" s="12"/>
      <c r="L265" s="12"/>
    </row>
    <row r="266" spans="1:12" ht="13.5" customHeight="1" x14ac:dyDescent="0.25">
      <c r="A266" s="12"/>
      <c r="B266" s="62"/>
      <c r="C266" s="4"/>
      <c r="D266" s="62"/>
      <c r="E266" s="63"/>
      <c r="F266" s="12"/>
      <c r="G266" s="12"/>
      <c r="H266" s="12"/>
      <c r="I266" s="12"/>
      <c r="J266" s="12"/>
      <c r="K266" s="12"/>
      <c r="L266" s="12"/>
    </row>
    <row r="267" spans="1:12" ht="13.5" customHeight="1" thickBot="1" x14ac:dyDescent="0.3">
      <c r="A267" s="12"/>
      <c r="B267" s="61"/>
      <c r="C267" s="4"/>
      <c r="D267" s="61"/>
      <c r="E267" s="94"/>
      <c r="F267" s="12"/>
      <c r="G267" s="12"/>
      <c r="H267" s="12"/>
      <c r="I267" s="12"/>
      <c r="J267" s="12"/>
      <c r="K267" s="12"/>
      <c r="L267" s="12"/>
    </row>
    <row r="268" spans="1:12" ht="60" customHeight="1" thickTop="1" x14ac:dyDescent="0.25">
      <c r="A268" s="12"/>
      <c r="B268" s="165" t="s">
        <v>155</v>
      </c>
      <c r="C268" s="166" t="s">
        <v>349</v>
      </c>
      <c r="D268" s="167"/>
      <c r="E268" s="168"/>
      <c r="F268" s="268"/>
      <c r="G268" s="268"/>
      <c r="H268" s="294"/>
      <c r="I268" s="12"/>
      <c r="J268" s="12"/>
      <c r="K268" s="12"/>
      <c r="L268" s="12"/>
    </row>
    <row r="269" spans="1:12" ht="12.95" customHeight="1" x14ac:dyDescent="0.25">
      <c r="A269" s="12"/>
      <c r="B269" s="158" t="s">
        <v>350</v>
      </c>
      <c r="C269" s="91" t="s">
        <v>351</v>
      </c>
      <c r="D269" s="108" t="s">
        <v>156</v>
      </c>
      <c r="E269" s="109">
        <v>2</v>
      </c>
      <c r="F269" s="268"/>
      <c r="G269" s="268"/>
      <c r="H269" s="294"/>
      <c r="I269" s="12"/>
      <c r="J269" s="12"/>
      <c r="K269" s="12"/>
      <c r="L269" s="12"/>
    </row>
    <row r="270" spans="1:12" ht="30" customHeight="1" x14ac:dyDescent="0.25">
      <c r="A270" s="12"/>
      <c r="B270" s="158" t="s">
        <v>352</v>
      </c>
      <c r="C270" s="91" t="s">
        <v>353</v>
      </c>
      <c r="D270" s="108"/>
      <c r="E270" s="109"/>
      <c r="F270" s="268"/>
      <c r="G270" s="268"/>
      <c r="H270" s="294"/>
      <c r="I270" s="12"/>
      <c r="J270" s="12"/>
      <c r="K270" s="12"/>
      <c r="L270" s="12"/>
    </row>
    <row r="271" spans="1:12" ht="12.95" customHeight="1" x14ac:dyDescent="0.25">
      <c r="A271" s="12"/>
      <c r="B271" s="158" t="s">
        <v>354</v>
      </c>
      <c r="C271" s="91" t="s">
        <v>355</v>
      </c>
      <c r="D271" s="108" t="s">
        <v>67</v>
      </c>
      <c r="E271" s="109">
        <v>559.6</v>
      </c>
      <c r="F271" s="268"/>
      <c r="G271" s="268"/>
      <c r="H271" s="294"/>
      <c r="I271" s="12"/>
      <c r="J271" s="12"/>
      <c r="K271" s="12"/>
      <c r="L271" s="12"/>
    </row>
    <row r="272" spans="1:12" ht="12.95" customHeight="1" x14ac:dyDescent="0.25">
      <c r="A272" s="12"/>
      <c r="B272" s="282"/>
      <c r="C272" s="124"/>
      <c r="D272" s="283"/>
      <c r="E272" s="125"/>
      <c r="F272" s="268"/>
      <c r="G272" s="112" t="s">
        <v>109</v>
      </c>
      <c r="H272" s="159"/>
      <c r="I272" s="12"/>
      <c r="J272" s="12"/>
      <c r="K272" s="12"/>
      <c r="L272" s="12"/>
    </row>
    <row r="273" spans="1:12" ht="13.5" customHeight="1" x14ac:dyDescent="0.25">
      <c r="A273" s="12"/>
      <c r="B273" s="158"/>
      <c r="C273" s="119" t="s">
        <v>116</v>
      </c>
      <c r="D273" s="104"/>
      <c r="E273" s="57"/>
      <c r="F273" s="268"/>
      <c r="G273" s="268"/>
      <c r="H273" s="294"/>
      <c r="I273" s="12"/>
      <c r="J273" s="12"/>
      <c r="K273" s="12"/>
      <c r="L273" s="12"/>
    </row>
    <row r="274" spans="1:12" ht="30" customHeight="1" x14ac:dyDescent="0.25">
      <c r="A274" s="12"/>
      <c r="B274" s="158" t="s">
        <v>157</v>
      </c>
      <c r="C274" s="56" t="s">
        <v>356</v>
      </c>
      <c r="D274" s="104"/>
      <c r="E274" s="57"/>
      <c r="F274" s="268"/>
      <c r="G274" s="268"/>
      <c r="H274" s="294"/>
      <c r="I274" s="12"/>
      <c r="J274" s="12"/>
      <c r="K274" s="12"/>
      <c r="L274" s="12"/>
    </row>
    <row r="275" spans="1:12" ht="13.5" customHeight="1" x14ac:dyDescent="0.25">
      <c r="A275" s="12"/>
      <c r="B275" s="158" t="s">
        <v>158</v>
      </c>
      <c r="C275" s="56" t="s">
        <v>159</v>
      </c>
      <c r="D275" s="104" t="s">
        <v>32</v>
      </c>
      <c r="E275" s="57">
        <v>2</v>
      </c>
      <c r="F275" s="268"/>
      <c r="G275" s="268"/>
      <c r="H275" s="294"/>
      <c r="I275" s="12"/>
      <c r="J275" s="12"/>
      <c r="K275" s="12"/>
      <c r="L275" s="12"/>
    </row>
    <row r="276" spans="1:12" ht="20.100000000000001" customHeight="1" x14ac:dyDescent="0.25">
      <c r="A276" s="12"/>
      <c r="B276" s="158" t="s">
        <v>160</v>
      </c>
      <c r="C276" s="91" t="s">
        <v>357</v>
      </c>
      <c r="D276" s="104"/>
      <c r="E276" s="102"/>
      <c r="F276" s="268"/>
      <c r="G276" s="268"/>
      <c r="H276" s="294"/>
      <c r="I276" s="12"/>
      <c r="J276" s="12"/>
      <c r="K276" s="12"/>
      <c r="L276" s="12"/>
    </row>
    <row r="277" spans="1:12" ht="13.5" customHeight="1" x14ac:dyDescent="0.25">
      <c r="A277" s="12"/>
      <c r="B277" s="158" t="s">
        <v>161</v>
      </c>
      <c r="C277" s="4" t="s">
        <v>358</v>
      </c>
      <c r="D277" s="104" t="s">
        <v>32</v>
      </c>
      <c r="E277" s="102">
        <v>2</v>
      </c>
      <c r="F277" s="268"/>
      <c r="G277" s="268"/>
      <c r="H277" s="294"/>
      <c r="I277" s="12"/>
      <c r="J277" s="12"/>
      <c r="K277" s="12"/>
      <c r="L277" s="12"/>
    </row>
    <row r="278" spans="1:12" ht="20.100000000000001" customHeight="1" x14ac:dyDescent="0.25">
      <c r="A278" s="12"/>
      <c r="B278" s="158" t="s">
        <v>162</v>
      </c>
      <c r="C278" s="91" t="s">
        <v>359</v>
      </c>
      <c r="D278" s="108"/>
      <c r="E278" s="109"/>
      <c r="F278" s="268"/>
      <c r="G278" s="268"/>
      <c r="H278" s="294"/>
      <c r="I278" s="12"/>
      <c r="J278" s="12"/>
      <c r="K278" s="12"/>
      <c r="L278" s="12"/>
    </row>
    <row r="279" spans="1:12" ht="13.5" customHeight="1" x14ac:dyDescent="0.25">
      <c r="A279" s="12"/>
      <c r="B279" s="158" t="s">
        <v>360</v>
      </c>
      <c r="C279" s="91" t="s">
        <v>361</v>
      </c>
      <c r="D279" s="108" t="s">
        <v>67</v>
      </c>
      <c r="E279" s="109">
        <v>559</v>
      </c>
      <c r="F279" s="268"/>
      <c r="G279" s="268"/>
      <c r="H279" s="294"/>
      <c r="I279" s="12"/>
      <c r="J279" s="12"/>
      <c r="K279" s="12"/>
      <c r="L279" s="12"/>
    </row>
    <row r="280" spans="1:12" ht="13.5" customHeight="1" x14ac:dyDescent="0.25">
      <c r="A280" s="12"/>
      <c r="B280" s="123"/>
      <c r="C280" s="124"/>
      <c r="D280" s="115"/>
      <c r="E280" s="125"/>
      <c r="F280" s="268"/>
      <c r="G280" s="268"/>
      <c r="H280" s="294"/>
      <c r="I280" s="12"/>
      <c r="J280" s="12"/>
      <c r="K280" s="12"/>
      <c r="L280" s="12"/>
    </row>
    <row r="281" spans="1:12" ht="13.5" customHeight="1" thickBot="1" x14ac:dyDescent="0.3">
      <c r="A281" s="12"/>
      <c r="B281" s="284"/>
      <c r="C281" s="285"/>
      <c r="D281" s="286"/>
      <c r="E281" s="287"/>
      <c r="F281" s="273"/>
      <c r="G281" s="273"/>
      <c r="H281" s="295"/>
      <c r="I281" s="12"/>
      <c r="J281" s="12"/>
      <c r="K281" s="12"/>
      <c r="L281" s="12"/>
    </row>
    <row r="282" spans="1:12" ht="13.5" customHeight="1" thickBot="1" x14ac:dyDescent="0.3">
      <c r="A282" s="12"/>
      <c r="B282" s="224"/>
      <c r="C282" s="225"/>
      <c r="D282" s="135"/>
      <c r="E282" s="147"/>
      <c r="F282" s="226" t="s">
        <v>22</v>
      </c>
      <c r="G282" s="227" t="s">
        <v>23</v>
      </c>
      <c r="H282" s="238"/>
      <c r="I282" s="12"/>
      <c r="J282" s="12"/>
      <c r="K282" s="12"/>
      <c r="L282" s="12"/>
    </row>
    <row r="283" spans="1:12" ht="13.5" customHeight="1" thickBot="1" x14ac:dyDescent="0.3">
      <c r="A283" s="12"/>
      <c r="B283" s="229"/>
      <c r="C283" s="229"/>
      <c r="D283" s="229"/>
      <c r="E283" s="230"/>
      <c r="F283" s="226" t="s">
        <v>24</v>
      </c>
      <c r="G283" s="227" t="s">
        <v>25</v>
      </c>
      <c r="H283" s="228"/>
      <c r="I283" s="12"/>
      <c r="J283" s="12"/>
      <c r="K283" s="12"/>
      <c r="L283" s="12"/>
    </row>
    <row r="284" spans="1:12" ht="13.5" customHeight="1" x14ac:dyDescent="0.25">
      <c r="A284" s="12"/>
      <c r="B284" s="229"/>
      <c r="C284" s="229"/>
      <c r="D284" s="229"/>
      <c r="E284" s="230"/>
      <c r="F284" s="231"/>
      <c r="G284" s="232"/>
      <c r="H284" s="233"/>
      <c r="I284" s="12"/>
      <c r="J284" s="12"/>
      <c r="K284" s="12"/>
      <c r="L284" s="12"/>
    </row>
    <row r="285" spans="1:12" ht="13.5" customHeight="1" x14ac:dyDescent="0.25">
      <c r="A285" s="12"/>
      <c r="B285" s="229"/>
      <c r="C285" s="229"/>
      <c r="D285" s="229"/>
      <c r="E285" s="230"/>
      <c r="F285" s="231"/>
      <c r="G285" s="232"/>
      <c r="H285" s="234"/>
      <c r="I285" s="12"/>
      <c r="J285" s="12"/>
      <c r="K285" s="12"/>
      <c r="L285" s="12"/>
    </row>
    <row r="286" spans="1:12" ht="13.5" customHeight="1" x14ac:dyDescent="0.25">
      <c r="A286" s="12"/>
      <c r="B286" s="229"/>
      <c r="C286" s="229"/>
      <c r="D286" s="229"/>
      <c r="E286" s="230"/>
      <c r="F286" s="231"/>
      <c r="G286" s="232"/>
      <c r="H286" s="234"/>
      <c r="I286" s="12"/>
      <c r="J286" s="12"/>
      <c r="K286" s="12"/>
      <c r="L286" s="12"/>
    </row>
    <row r="287" spans="1:12" ht="13.5" customHeight="1" x14ac:dyDescent="0.25">
      <c r="A287" s="12"/>
      <c r="B287" s="229"/>
      <c r="C287" s="235" t="s">
        <v>26</v>
      </c>
      <c r="D287" s="234"/>
      <c r="E287" s="236"/>
      <c r="F287" s="237" t="s">
        <v>27</v>
      </c>
      <c r="G287" s="232"/>
      <c r="H287" s="234"/>
      <c r="I287" s="12"/>
      <c r="J287" s="12"/>
      <c r="K287" s="12"/>
      <c r="L287" s="12"/>
    </row>
    <row r="288" spans="1:12" ht="13.5" customHeight="1" x14ac:dyDescent="0.25">
      <c r="A288" s="12"/>
      <c r="B288" s="62"/>
      <c r="C288" s="4"/>
      <c r="D288" s="62"/>
      <c r="E288" s="63"/>
      <c r="F288" s="12"/>
      <c r="G288" s="12"/>
      <c r="H288" s="12"/>
      <c r="I288" s="12"/>
      <c r="J288" s="12"/>
      <c r="K288" s="12"/>
      <c r="L288" s="12"/>
    </row>
    <row r="289" spans="1:12" ht="13.5" customHeight="1" x14ac:dyDescent="0.25">
      <c r="A289" s="12"/>
      <c r="B289" s="61"/>
      <c r="C289" s="4"/>
      <c r="D289" s="61"/>
      <c r="E289" s="94"/>
      <c r="F289" s="12"/>
      <c r="G289" s="12"/>
      <c r="H289" s="12"/>
      <c r="I289" s="12"/>
      <c r="J289" s="12"/>
      <c r="K289" s="12"/>
      <c r="L289" s="12"/>
    </row>
    <row r="290" spans="1:12" ht="20.100000000000001" customHeight="1" x14ac:dyDescent="0.25">
      <c r="A290" s="12"/>
      <c r="B290" s="157" t="s">
        <v>237</v>
      </c>
      <c r="C290" s="4" t="s">
        <v>163</v>
      </c>
      <c r="D290" s="104"/>
      <c r="E290" s="102"/>
      <c r="F290" s="268"/>
      <c r="G290" s="268"/>
      <c r="H290" s="294"/>
      <c r="I290" s="12"/>
      <c r="J290" s="12"/>
      <c r="K290" s="12"/>
      <c r="L290" s="12"/>
    </row>
    <row r="291" spans="1:12" ht="13.5" customHeight="1" x14ac:dyDescent="0.25">
      <c r="A291" s="12"/>
      <c r="B291" s="158" t="s">
        <v>238</v>
      </c>
      <c r="C291" s="4" t="s">
        <v>239</v>
      </c>
      <c r="D291" s="104" t="s">
        <v>32</v>
      </c>
      <c r="E291" s="102">
        <v>8</v>
      </c>
      <c r="F291" s="268"/>
      <c r="G291" s="268"/>
      <c r="H291" s="294"/>
      <c r="I291" s="12"/>
      <c r="J291" s="12"/>
      <c r="K291" s="12"/>
      <c r="L291" s="12"/>
    </row>
    <row r="292" spans="1:12" ht="13.5" customHeight="1" x14ac:dyDescent="0.25">
      <c r="A292" s="12"/>
      <c r="B292" s="158" t="s">
        <v>240</v>
      </c>
      <c r="C292" s="4" t="s">
        <v>130</v>
      </c>
      <c r="D292" s="104"/>
      <c r="E292" s="102"/>
      <c r="F292" s="268"/>
      <c r="G292" s="268"/>
      <c r="H292" s="294"/>
      <c r="I292" s="12"/>
      <c r="J292" s="12"/>
      <c r="K292" s="12"/>
      <c r="L292" s="12"/>
    </row>
    <row r="293" spans="1:12" ht="13.5" customHeight="1" x14ac:dyDescent="0.25">
      <c r="A293" s="12"/>
      <c r="B293" s="157" t="s">
        <v>241</v>
      </c>
      <c r="C293" s="4" t="s">
        <v>242</v>
      </c>
      <c r="D293" s="104" t="s">
        <v>243</v>
      </c>
      <c r="E293" s="102">
        <v>2</v>
      </c>
      <c r="F293" s="268"/>
      <c r="G293" s="268"/>
      <c r="H293" s="294"/>
      <c r="I293" s="12"/>
      <c r="J293" s="12"/>
      <c r="K293" s="12"/>
      <c r="L293" s="12"/>
    </row>
    <row r="294" spans="1:12" ht="30" customHeight="1" x14ac:dyDescent="0.25">
      <c r="A294" s="12"/>
      <c r="B294" s="158" t="s">
        <v>131</v>
      </c>
      <c r="C294" s="4" t="s">
        <v>247</v>
      </c>
      <c r="D294" s="104"/>
      <c r="E294" s="102"/>
      <c r="F294" s="268"/>
      <c r="G294" s="112"/>
      <c r="H294" s="159"/>
      <c r="I294" s="12"/>
      <c r="J294" s="12"/>
      <c r="K294" s="12"/>
      <c r="L294" s="12"/>
    </row>
    <row r="295" spans="1:12" ht="13.5" customHeight="1" x14ac:dyDescent="0.25">
      <c r="A295" s="12"/>
      <c r="B295" s="157" t="s">
        <v>248</v>
      </c>
      <c r="C295" s="4" t="s">
        <v>368</v>
      </c>
      <c r="D295" s="104" t="s">
        <v>32</v>
      </c>
      <c r="E295" s="102">
        <v>2</v>
      </c>
      <c r="F295" s="268"/>
      <c r="G295" s="268"/>
      <c r="H295" s="294"/>
      <c r="I295" s="12"/>
      <c r="J295" s="12"/>
      <c r="K295" s="12"/>
      <c r="L295" s="12"/>
    </row>
    <row r="296" spans="1:12" ht="13.5" customHeight="1" x14ac:dyDescent="0.25">
      <c r="A296" s="12"/>
      <c r="B296" s="158" t="s">
        <v>162</v>
      </c>
      <c r="C296" s="91" t="s">
        <v>362</v>
      </c>
      <c r="D296" s="108"/>
      <c r="E296" s="109"/>
      <c r="F296" s="268"/>
      <c r="G296" s="268"/>
      <c r="H296" s="294"/>
      <c r="I296" s="12"/>
      <c r="J296" s="12"/>
      <c r="K296" s="12"/>
      <c r="L296" s="12"/>
    </row>
    <row r="297" spans="1:12" ht="13.5" customHeight="1" x14ac:dyDescent="0.25">
      <c r="A297" s="12"/>
      <c r="B297" s="158" t="s">
        <v>363</v>
      </c>
      <c r="C297" s="91" t="s">
        <v>364</v>
      </c>
      <c r="D297" s="108" t="s">
        <v>32</v>
      </c>
      <c r="E297" s="109">
        <v>2</v>
      </c>
      <c r="F297" s="268"/>
      <c r="G297" s="268"/>
      <c r="H297" s="294"/>
      <c r="I297" s="12"/>
      <c r="J297" s="12"/>
      <c r="K297" s="12"/>
      <c r="L297" s="12"/>
    </row>
    <row r="298" spans="1:12" ht="30" customHeight="1" x14ac:dyDescent="0.25">
      <c r="A298" s="12"/>
      <c r="B298" s="123" t="s">
        <v>144</v>
      </c>
      <c r="C298" s="124" t="s">
        <v>365</v>
      </c>
      <c r="D298" s="115" t="s">
        <v>32</v>
      </c>
      <c r="E298" s="125">
        <v>1</v>
      </c>
      <c r="F298" s="268"/>
      <c r="G298" s="268"/>
      <c r="H298" s="294"/>
      <c r="I298" s="12"/>
      <c r="J298" s="12"/>
      <c r="K298" s="12"/>
      <c r="L298" s="12"/>
    </row>
    <row r="299" spans="1:12" ht="13.5" customHeight="1" x14ac:dyDescent="0.25">
      <c r="A299" s="12"/>
      <c r="B299" s="158"/>
      <c r="C299" s="4"/>
      <c r="D299" s="104"/>
      <c r="E299" s="102"/>
      <c r="F299" s="268"/>
      <c r="G299" s="126" t="s">
        <v>116</v>
      </c>
      <c r="H299" s="127"/>
      <c r="I299" s="12"/>
      <c r="J299" s="12"/>
      <c r="K299" s="12"/>
      <c r="L299" s="12"/>
    </row>
    <row r="300" spans="1:12" ht="13.5" customHeight="1" x14ac:dyDescent="0.25">
      <c r="A300" s="12"/>
      <c r="B300" s="158"/>
      <c r="C300" s="91"/>
      <c r="D300" s="108"/>
      <c r="E300" s="109"/>
      <c r="F300" s="268"/>
      <c r="G300" s="268"/>
      <c r="H300" s="294"/>
      <c r="I300" s="12"/>
      <c r="J300" s="12"/>
      <c r="K300" s="12"/>
      <c r="L300" s="12"/>
    </row>
    <row r="301" spans="1:12" ht="13.5" customHeight="1" x14ac:dyDescent="0.25">
      <c r="A301" s="12"/>
      <c r="B301" s="158"/>
      <c r="C301" s="91"/>
      <c r="D301" s="108"/>
      <c r="E301" s="109"/>
      <c r="F301" s="268"/>
      <c r="G301" s="268"/>
      <c r="H301" s="294"/>
      <c r="I301" s="12"/>
      <c r="J301" s="12"/>
      <c r="K301" s="12"/>
      <c r="L301" s="12"/>
    </row>
    <row r="302" spans="1:12" ht="13.5" customHeight="1" x14ac:dyDescent="0.25">
      <c r="A302" s="12"/>
      <c r="B302" s="123"/>
      <c r="C302" s="124"/>
      <c r="D302" s="115"/>
      <c r="E302" s="125"/>
      <c r="F302" s="268"/>
      <c r="G302" s="268"/>
      <c r="H302" s="294"/>
      <c r="I302" s="12"/>
      <c r="J302" s="12"/>
      <c r="K302" s="12"/>
      <c r="L302" s="12"/>
    </row>
    <row r="303" spans="1:12" ht="13.5" customHeight="1" thickBot="1" x14ac:dyDescent="0.3">
      <c r="A303" s="12"/>
      <c r="B303" s="284"/>
      <c r="C303" s="285"/>
      <c r="D303" s="286"/>
      <c r="E303" s="287"/>
      <c r="F303" s="273"/>
      <c r="G303" s="273"/>
      <c r="H303" s="295"/>
      <c r="I303" s="12"/>
      <c r="J303" s="12"/>
      <c r="K303" s="12"/>
      <c r="L303" s="12"/>
    </row>
    <row r="304" spans="1:12" ht="13.5" customHeight="1" thickBot="1" x14ac:dyDescent="0.3">
      <c r="A304" s="12"/>
      <c r="B304" s="224"/>
      <c r="C304" s="225"/>
      <c r="D304" s="135"/>
      <c r="E304" s="147"/>
      <c r="F304" s="226" t="s">
        <v>22</v>
      </c>
      <c r="G304" s="227" t="s">
        <v>23</v>
      </c>
      <c r="H304" s="238"/>
      <c r="I304" s="12"/>
      <c r="J304" s="12"/>
      <c r="K304" s="12"/>
      <c r="L304" s="12"/>
    </row>
    <row r="305" spans="1:12" ht="13.5" customHeight="1" thickBot="1" x14ac:dyDescent="0.3">
      <c r="A305" s="12"/>
      <c r="B305" s="229"/>
      <c r="C305" s="229"/>
      <c r="D305" s="229"/>
      <c r="E305" s="230"/>
      <c r="F305" s="226" t="s">
        <v>24</v>
      </c>
      <c r="G305" s="227" t="s">
        <v>25</v>
      </c>
      <c r="H305" s="228"/>
      <c r="I305" s="12"/>
      <c r="J305" s="12"/>
      <c r="K305" s="12"/>
      <c r="L305" s="12"/>
    </row>
    <row r="306" spans="1:12" ht="13.5" customHeight="1" x14ac:dyDescent="0.25">
      <c r="A306" s="12"/>
      <c r="B306" s="229"/>
      <c r="C306" s="229"/>
      <c r="D306" s="229"/>
      <c r="E306" s="230"/>
      <c r="F306" s="231"/>
      <c r="G306" s="232"/>
      <c r="H306" s="233"/>
      <c r="I306" s="12"/>
      <c r="J306" s="12"/>
      <c r="K306" s="12"/>
      <c r="L306" s="12"/>
    </row>
    <row r="307" spans="1:12" ht="13.5" customHeight="1" x14ac:dyDescent="0.25">
      <c r="A307" s="12"/>
      <c r="B307" s="229"/>
      <c r="C307" s="229"/>
      <c r="D307" s="229"/>
      <c r="E307" s="230"/>
      <c r="F307" s="231"/>
      <c r="G307" s="232"/>
      <c r="H307" s="234"/>
      <c r="I307" s="12"/>
      <c r="J307" s="12"/>
      <c r="K307" s="12"/>
      <c r="L307" s="12"/>
    </row>
    <row r="308" spans="1:12" ht="13.5" customHeight="1" x14ac:dyDescent="0.25">
      <c r="A308" s="12"/>
      <c r="B308" s="229"/>
      <c r="C308" s="229"/>
      <c r="D308" s="229"/>
      <c r="E308" s="230"/>
      <c r="F308" s="231"/>
      <c r="G308" s="232"/>
      <c r="H308" s="234"/>
      <c r="I308" s="12"/>
      <c r="J308" s="12"/>
      <c r="K308" s="12"/>
      <c r="L308" s="12"/>
    </row>
    <row r="309" spans="1:12" ht="13.5" customHeight="1" x14ac:dyDescent="0.25">
      <c r="A309" s="12"/>
      <c r="B309" s="229"/>
      <c r="C309" s="235" t="s">
        <v>26</v>
      </c>
      <c r="D309" s="234"/>
      <c r="E309" s="236"/>
      <c r="F309" s="237" t="s">
        <v>27</v>
      </c>
      <c r="G309" s="232"/>
      <c r="H309" s="234"/>
      <c r="I309" s="12"/>
      <c r="J309" s="12"/>
      <c r="K309" s="12"/>
      <c r="L309" s="12"/>
    </row>
    <row r="310" spans="1:12" ht="13.5" customHeight="1" x14ac:dyDescent="0.25">
      <c r="A310" s="12"/>
      <c r="B310" s="62"/>
      <c r="C310" s="4"/>
      <c r="D310" s="62"/>
      <c r="E310" s="63"/>
      <c r="F310" s="12"/>
      <c r="G310" s="12"/>
      <c r="H310" s="12"/>
      <c r="I310" s="12"/>
      <c r="J310" s="12"/>
      <c r="K310" s="12"/>
      <c r="L310" s="12"/>
    </row>
    <row r="311" spans="1:12" ht="13.5" customHeight="1" x14ac:dyDescent="0.25">
      <c r="A311" s="12"/>
      <c r="B311" s="61"/>
      <c r="C311" s="4"/>
      <c r="D311" s="61"/>
      <c r="E311" s="94"/>
      <c r="F311" s="12"/>
      <c r="G311" s="12"/>
      <c r="H311" s="12"/>
      <c r="I311" s="12"/>
      <c r="J311" s="12"/>
      <c r="K311" s="12"/>
      <c r="L311" s="12"/>
    </row>
    <row r="312" spans="1:12" ht="13.5" customHeight="1" x14ac:dyDescent="0.25">
      <c r="A312" s="12"/>
      <c r="B312" s="61"/>
      <c r="C312" s="4"/>
      <c r="D312" s="61"/>
      <c r="E312" s="94"/>
      <c r="F312" s="12"/>
      <c r="G312" s="12"/>
      <c r="H312" s="12"/>
      <c r="I312" s="12"/>
      <c r="J312" s="12"/>
      <c r="K312" s="12"/>
      <c r="L312" s="12"/>
    </row>
    <row r="313" spans="1:12" ht="13.5" customHeight="1" x14ac:dyDescent="0.25">
      <c r="A313" s="12"/>
      <c r="B313" s="61"/>
      <c r="C313" s="4"/>
      <c r="D313" s="61"/>
      <c r="E313" s="94"/>
      <c r="F313" s="12"/>
      <c r="G313" s="12"/>
      <c r="H313" s="12"/>
      <c r="I313" s="12"/>
      <c r="J313" s="12"/>
      <c r="K313" s="12"/>
      <c r="L313" s="12"/>
    </row>
    <row r="314" spans="1:12" ht="13.5" customHeight="1" x14ac:dyDescent="0.25">
      <c r="A314" s="12"/>
      <c r="B314" s="61"/>
      <c r="C314" s="4"/>
      <c r="D314" s="61"/>
      <c r="E314" s="94"/>
      <c r="F314" s="12"/>
      <c r="G314" s="12"/>
      <c r="H314" s="12"/>
      <c r="I314" s="12"/>
      <c r="J314" s="12"/>
      <c r="K314" s="12"/>
      <c r="L314" s="12"/>
    </row>
    <row r="315" spans="1:12" ht="13.5" customHeight="1" thickBot="1" x14ac:dyDescent="0.3">
      <c r="A315" s="12"/>
      <c r="B315" s="61"/>
      <c r="C315" s="4"/>
      <c r="D315" s="61"/>
      <c r="E315" s="94"/>
      <c r="F315" s="12"/>
      <c r="G315" s="12"/>
      <c r="H315" s="12"/>
      <c r="I315" s="12"/>
      <c r="J315" s="12"/>
      <c r="K315" s="12"/>
      <c r="L315" s="12"/>
    </row>
    <row r="316" spans="1:12" ht="14.1" customHeight="1" x14ac:dyDescent="0.25">
      <c r="A316" s="299"/>
      <c r="B316" s="312"/>
      <c r="C316" s="300"/>
      <c r="D316" s="300"/>
      <c r="E316" s="301"/>
      <c r="F316" s="302"/>
      <c r="G316" s="301"/>
      <c r="H316" s="324"/>
      <c r="I316" s="12"/>
      <c r="J316" s="12"/>
      <c r="K316" s="12"/>
      <c r="L316" s="12"/>
    </row>
    <row r="317" spans="1:12" ht="14.1" customHeight="1" x14ac:dyDescent="0.25">
      <c r="A317" s="299"/>
      <c r="B317" s="133"/>
      <c r="C317" s="388" t="s">
        <v>12</v>
      </c>
      <c r="D317" s="388"/>
      <c r="E317" s="388"/>
      <c r="F317" s="146"/>
      <c r="G317" s="303"/>
      <c r="H317" s="313"/>
      <c r="I317" s="12"/>
      <c r="J317" s="12"/>
      <c r="K317" s="12"/>
      <c r="L317" s="12"/>
    </row>
    <row r="318" spans="1:12" ht="14.1" customHeight="1" x14ac:dyDescent="0.25">
      <c r="A318" s="299"/>
      <c r="B318" s="133"/>
      <c r="C318" s="304"/>
      <c r="D318" s="135"/>
      <c r="E318" s="146"/>
      <c r="F318" s="146"/>
      <c r="G318" s="303"/>
      <c r="H318" s="313"/>
      <c r="I318" s="12"/>
      <c r="J318" s="12"/>
      <c r="K318" s="12"/>
      <c r="L318" s="12"/>
    </row>
    <row r="319" spans="1:12" ht="14.1" customHeight="1" x14ac:dyDescent="0.25">
      <c r="A319" s="299"/>
      <c r="B319" s="314"/>
      <c r="C319" s="306"/>
      <c r="D319" s="307"/>
      <c r="E319" s="308"/>
      <c r="F319" s="308"/>
      <c r="G319" s="309"/>
      <c r="H319" s="315"/>
      <c r="I319" s="12"/>
      <c r="J319" s="12"/>
      <c r="K319" s="12"/>
      <c r="L319" s="12"/>
    </row>
    <row r="320" spans="1:12" ht="14.1" customHeight="1" x14ac:dyDescent="0.25">
      <c r="A320" s="299"/>
      <c r="B320" s="133"/>
      <c r="C320" s="225"/>
      <c r="D320" s="135"/>
      <c r="E320" s="311"/>
      <c r="F320" s="316" t="s">
        <v>109</v>
      </c>
      <c r="G320" s="317" t="s">
        <v>116</v>
      </c>
      <c r="H320" s="310" t="s">
        <v>13</v>
      </c>
      <c r="I320" s="12"/>
      <c r="J320" s="12"/>
      <c r="K320" s="12"/>
      <c r="L320" s="12"/>
    </row>
    <row r="321" spans="1:12" ht="14.1" customHeight="1" x14ac:dyDescent="0.25">
      <c r="A321" s="299"/>
      <c r="B321" s="136">
        <v>1</v>
      </c>
      <c r="C321" s="137" t="str">
        <f>C12</f>
        <v>EQUIPAMIENTO DE POZO</v>
      </c>
      <c r="D321" s="135"/>
      <c r="E321" s="138"/>
      <c r="F321" s="138"/>
      <c r="G321" s="297"/>
      <c r="H321" s="313"/>
      <c r="I321" s="12"/>
      <c r="J321" s="12"/>
      <c r="K321" s="12"/>
      <c r="L321" s="12"/>
    </row>
    <row r="322" spans="1:12" ht="9.9499999999999993" customHeight="1" x14ac:dyDescent="0.25">
      <c r="A322" s="299"/>
      <c r="B322" s="139"/>
      <c r="C322" s="140"/>
      <c r="D322" s="135"/>
      <c r="E322" s="138"/>
      <c r="F322" s="138"/>
      <c r="G322" s="297"/>
      <c r="H322" s="313"/>
      <c r="I322" s="12"/>
      <c r="J322" s="12"/>
      <c r="K322" s="12"/>
      <c r="L322" s="12"/>
    </row>
    <row r="323" spans="1:12" ht="14.1" customHeight="1" x14ac:dyDescent="0.25">
      <c r="A323" s="299"/>
      <c r="B323" s="139">
        <v>2</v>
      </c>
      <c r="C323" s="137" t="str">
        <f>C16</f>
        <v>SUBESTACIÓN ELÉCTRICA DE POZO</v>
      </c>
      <c r="D323" s="135"/>
      <c r="E323" s="138"/>
      <c r="F323" s="138"/>
      <c r="G323" s="297"/>
      <c r="H323" s="313"/>
      <c r="I323" s="12"/>
      <c r="J323" s="12"/>
      <c r="K323" s="12"/>
      <c r="L323" s="12"/>
    </row>
    <row r="324" spans="1:12" ht="9.9499999999999993" customHeight="1" x14ac:dyDescent="0.25">
      <c r="A324" s="299"/>
      <c r="B324" s="139"/>
      <c r="C324" s="140"/>
      <c r="D324" s="135"/>
      <c r="E324" s="138"/>
      <c r="F324" s="138"/>
      <c r="G324" s="297"/>
      <c r="H324" s="313"/>
      <c r="I324" s="12"/>
      <c r="J324" s="12"/>
      <c r="K324" s="12"/>
      <c r="L324" s="12"/>
    </row>
    <row r="325" spans="1:12" ht="14.1" customHeight="1" x14ac:dyDescent="0.25">
      <c r="A325" s="299"/>
      <c r="B325" s="139">
        <v>3</v>
      </c>
      <c r="C325" s="140" t="str">
        <f>C30</f>
        <v>ELECTRIFICACIÓN DE POZO</v>
      </c>
      <c r="D325" s="135"/>
      <c r="E325" s="138"/>
      <c r="F325" s="138"/>
      <c r="G325" s="297"/>
      <c r="H325" s="313"/>
      <c r="I325" s="12"/>
      <c r="J325" s="12"/>
      <c r="K325" s="12"/>
      <c r="L325" s="12"/>
    </row>
    <row r="326" spans="1:12" ht="9.9499999999999993" customHeight="1" x14ac:dyDescent="0.25">
      <c r="A326" s="299"/>
      <c r="B326" s="139"/>
      <c r="C326" s="140"/>
      <c r="D326" s="135"/>
      <c r="E326" s="138"/>
      <c r="F326" s="138"/>
      <c r="G326" s="297"/>
      <c r="H326" s="313"/>
      <c r="I326" s="12"/>
      <c r="J326" s="12"/>
      <c r="K326" s="12"/>
      <c r="L326" s="12"/>
    </row>
    <row r="327" spans="1:12" ht="14.1" customHeight="1" x14ac:dyDescent="0.25">
      <c r="A327" s="299"/>
      <c r="B327" s="139">
        <v>4</v>
      </c>
      <c r="C327" s="140" t="str">
        <f>C36</f>
        <v>ELECTRIFICACIÓN DE POZO ENERGIA SOLAR</v>
      </c>
      <c r="D327" s="135"/>
      <c r="E327" s="138"/>
      <c r="F327" s="138"/>
      <c r="G327" s="297"/>
      <c r="H327" s="313"/>
      <c r="I327" s="12"/>
      <c r="J327" s="12"/>
      <c r="K327" s="12"/>
      <c r="L327" s="12"/>
    </row>
    <row r="328" spans="1:12" ht="9.9499999999999993" customHeight="1" x14ac:dyDescent="0.25">
      <c r="A328" s="299"/>
      <c r="B328" s="139"/>
      <c r="C328" s="140"/>
      <c r="D328" s="135"/>
      <c r="E328" s="138"/>
      <c r="F328" s="138"/>
      <c r="G328" s="297"/>
      <c r="H328" s="313"/>
      <c r="I328" s="12"/>
      <c r="J328" s="12"/>
      <c r="K328" s="12"/>
      <c r="L328" s="12"/>
    </row>
    <row r="329" spans="1:12" ht="14.1" customHeight="1" x14ac:dyDescent="0.25">
      <c r="A329" s="299"/>
      <c r="B329" s="139">
        <v>5</v>
      </c>
      <c r="C329" s="140" t="str">
        <f>C63</f>
        <v>DESCARGA HIDRÁULICA 150 MM (6") DE DIÁMETRO</v>
      </c>
      <c r="D329" s="135"/>
      <c r="E329" s="138"/>
      <c r="F329" s="138"/>
      <c r="G329" s="297"/>
      <c r="H329" s="313"/>
      <c r="I329" s="12"/>
      <c r="J329" s="12"/>
      <c r="K329" s="12"/>
      <c r="L329" s="12"/>
    </row>
    <row r="330" spans="1:12" ht="9.9499999999999993" customHeight="1" x14ac:dyDescent="0.25">
      <c r="A330" s="299"/>
      <c r="B330" s="139"/>
      <c r="C330" s="140"/>
      <c r="D330" s="135"/>
      <c r="E330" s="138"/>
      <c r="F330" s="138"/>
      <c r="G330" s="297"/>
      <c r="H330" s="313"/>
      <c r="I330" s="12"/>
      <c r="J330" s="12"/>
      <c r="K330" s="12"/>
      <c r="L330" s="12"/>
    </row>
    <row r="331" spans="1:12" ht="14.1" customHeight="1" x14ac:dyDescent="0.25">
      <c r="A331" s="299"/>
      <c r="B331" s="139">
        <v>6</v>
      </c>
      <c r="C331" s="140" t="str">
        <f>C132</f>
        <v>CASETA DE CLORACIÓN</v>
      </c>
      <c r="D331" s="135"/>
      <c r="E331" s="138"/>
      <c r="F331" s="138"/>
      <c r="G331" s="297"/>
      <c r="H331" s="313"/>
      <c r="I331" s="12"/>
      <c r="J331" s="12"/>
      <c r="K331" s="12"/>
      <c r="L331" s="12"/>
    </row>
    <row r="332" spans="1:12" ht="9.9499999999999993" customHeight="1" x14ac:dyDescent="0.25">
      <c r="A332" s="299"/>
      <c r="B332" s="141"/>
      <c r="C332" s="142"/>
      <c r="D332" s="135"/>
      <c r="E332" s="138"/>
      <c r="F332" s="138"/>
      <c r="G332" s="297"/>
      <c r="H332" s="313"/>
      <c r="I332" s="12"/>
      <c r="J332" s="12"/>
      <c r="K332" s="12"/>
      <c r="L332" s="12"/>
    </row>
    <row r="333" spans="1:12" ht="14.1" customHeight="1" x14ac:dyDescent="0.25">
      <c r="A333" s="299"/>
      <c r="B333" s="139">
        <v>7</v>
      </c>
      <c r="C333" s="140" t="str">
        <f>C205</f>
        <v>MURO PERIMETRAL</v>
      </c>
      <c r="D333" s="135"/>
      <c r="E333" s="138"/>
      <c r="F333" s="138"/>
      <c r="G333" s="297"/>
      <c r="H333" s="313"/>
      <c r="I333" s="12"/>
      <c r="J333" s="12"/>
      <c r="K333" s="12"/>
      <c r="L333" s="12"/>
    </row>
    <row r="334" spans="1:12" ht="9.9499999999999993" customHeight="1" x14ac:dyDescent="0.25">
      <c r="A334" s="299"/>
      <c r="B334" s="139"/>
      <c r="C334" s="140"/>
      <c r="D334" s="135"/>
      <c r="E334" s="138"/>
      <c r="F334" s="138"/>
      <c r="G334" s="297"/>
      <c r="H334" s="313"/>
      <c r="I334" s="12"/>
      <c r="J334" s="12"/>
      <c r="K334" s="12"/>
      <c r="L334" s="12"/>
    </row>
    <row r="335" spans="1:12" ht="14.1" customHeight="1" x14ac:dyDescent="0.25">
      <c r="A335" s="299"/>
      <c r="B335" s="139">
        <v>8</v>
      </c>
      <c r="C335" s="140" t="str">
        <f>C248</f>
        <v>LÍNEA DE CONDUCCIÓN</v>
      </c>
      <c r="D335" s="135"/>
      <c r="E335" s="138"/>
      <c r="F335" s="138"/>
      <c r="G335" s="297"/>
      <c r="H335" s="313"/>
      <c r="I335" s="12"/>
      <c r="J335" s="12"/>
      <c r="K335" s="12"/>
      <c r="L335" s="12"/>
    </row>
    <row r="336" spans="1:12" ht="14.1" customHeight="1" x14ac:dyDescent="0.25">
      <c r="A336" s="299"/>
      <c r="B336" s="139"/>
      <c r="C336" s="140"/>
      <c r="D336" s="135"/>
      <c r="E336" s="138"/>
      <c r="F336" s="138"/>
      <c r="G336" s="297"/>
      <c r="H336" s="313"/>
      <c r="I336" s="12"/>
      <c r="J336" s="12"/>
      <c r="K336" s="12"/>
      <c r="L336" s="12"/>
    </row>
    <row r="337" spans="1:12" ht="14.1" customHeight="1" x14ac:dyDescent="0.25">
      <c r="A337" s="299"/>
      <c r="B337" s="139"/>
      <c r="C337" s="140"/>
      <c r="D337" s="135"/>
      <c r="E337" s="138"/>
      <c r="F337" s="145" t="s">
        <v>0</v>
      </c>
      <c r="G337" s="146"/>
      <c r="H337" s="310">
        <f>SUM(H321:H336)</f>
        <v>0</v>
      </c>
      <c r="I337" s="138"/>
      <c r="J337" s="12"/>
      <c r="K337" s="12"/>
      <c r="L337" s="12"/>
    </row>
    <row r="338" spans="1:12" ht="14.1" customHeight="1" x14ac:dyDescent="0.25">
      <c r="A338" s="299"/>
      <c r="B338" s="139"/>
      <c r="C338" s="140"/>
      <c r="D338" s="135"/>
      <c r="E338" s="138"/>
      <c r="F338" s="145" t="s">
        <v>31</v>
      </c>
      <c r="G338" s="146"/>
      <c r="H338" s="310">
        <f>H337*0.16</f>
        <v>0</v>
      </c>
      <c r="I338" s="296"/>
      <c r="J338" s="12"/>
      <c r="K338" s="12"/>
      <c r="L338" s="12"/>
    </row>
    <row r="339" spans="1:12" ht="14.1" customHeight="1" x14ac:dyDescent="0.25">
      <c r="A339" s="299"/>
      <c r="B339" s="139"/>
      <c r="C339" s="140"/>
      <c r="D339" s="84"/>
      <c r="E339" s="176"/>
      <c r="F339" s="145"/>
      <c r="G339" s="146"/>
      <c r="H339" s="310"/>
      <c r="I339" s="296"/>
      <c r="J339" s="12"/>
      <c r="K339" s="12"/>
      <c r="L339" s="12"/>
    </row>
    <row r="340" spans="1:12" ht="14.1" customHeight="1" x14ac:dyDescent="0.25">
      <c r="A340" s="299"/>
      <c r="B340" s="133"/>
      <c r="C340" s="134"/>
      <c r="D340" s="84"/>
      <c r="E340" s="84"/>
      <c r="F340" s="145" t="s">
        <v>13</v>
      </c>
      <c r="G340" s="146"/>
      <c r="H340" s="310">
        <f>H337+H338</f>
        <v>0</v>
      </c>
      <c r="I340" s="296"/>
      <c r="J340" s="12"/>
      <c r="K340" s="12"/>
      <c r="L340" s="12"/>
    </row>
    <row r="341" spans="1:12" ht="14.1" customHeight="1" x14ac:dyDescent="0.25">
      <c r="A341" s="299"/>
      <c r="B341" s="144"/>
      <c r="C341" s="134"/>
      <c r="D341" s="145"/>
      <c r="E341" s="146"/>
      <c r="F341" s="146"/>
      <c r="G341" s="138"/>
      <c r="H341" s="313"/>
      <c r="I341" s="12"/>
      <c r="J341" s="12"/>
      <c r="K341" s="12"/>
      <c r="L341" s="12"/>
    </row>
    <row r="342" spans="1:12" ht="14.1" customHeight="1" thickBot="1" x14ac:dyDescent="0.3">
      <c r="A342" s="299"/>
      <c r="B342" s="318"/>
      <c r="C342" s="319"/>
      <c r="D342" s="320"/>
      <c r="E342" s="321"/>
      <c r="F342" s="321"/>
      <c r="G342" s="322"/>
      <c r="H342" s="323"/>
      <c r="I342" s="12"/>
      <c r="J342" s="12"/>
      <c r="K342" s="12"/>
      <c r="L342" s="12"/>
    </row>
    <row r="343" spans="1:12" ht="14.1" customHeight="1" x14ac:dyDescent="0.2">
      <c r="A343" s="305"/>
      <c r="B343" s="298"/>
      <c r="C343" s="134"/>
      <c r="D343" s="145"/>
      <c r="E343" s="146"/>
      <c r="F343" s="146"/>
      <c r="G343" s="296"/>
      <c r="H343" s="305"/>
    </row>
    <row r="344" spans="1:12" ht="14.1" customHeight="1" x14ac:dyDescent="0.2">
      <c r="A344" s="305"/>
      <c r="B344" s="298"/>
      <c r="C344" s="134"/>
      <c r="D344" s="145"/>
      <c r="E344" s="146"/>
      <c r="F344" s="146"/>
      <c r="G344" s="296"/>
      <c r="H344" s="305"/>
    </row>
  </sheetData>
  <mergeCells count="10">
    <mergeCell ref="C317:E317"/>
    <mergeCell ref="B1:H1"/>
    <mergeCell ref="B2:H2"/>
    <mergeCell ref="B10:B11"/>
    <mergeCell ref="C10:C11"/>
    <mergeCell ref="D10:D11"/>
    <mergeCell ref="E10:E11"/>
    <mergeCell ref="F10:G10"/>
    <mergeCell ref="H10:H11"/>
    <mergeCell ref="D6:H6"/>
  </mergeCells>
  <printOptions horizontalCentered="1"/>
  <pageMargins left="0.39370078740157483" right="0.39370078740157483" top="0.39370078740157483" bottom="0.59055118110236227" header="0" footer="0.39370078740157483"/>
  <pageSetup paperSize="5" scale="88" orientation="landscape" horizontalDpi="300" verticalDpi="300" r:id="rId1"/>
  <headerFooter alignWithMargins="0">
    <oddFooter>&amp;C&amp;7"Este programa es público, ajeno a cualquier partido político.  Queda prohibido el uso para fines distintos a los establecidos en el programa"Página &amp;P de &amp;N</oddFooter>
  </headerFooter>
  <rowBreaks count="1" manualBreakCount="1">
    <brk id="11"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J42"/>
  <sheetViews>
    <sheetView zoomScale="110" zoomScaleNormal="110" workbookViewId="0">
      <selection activeCell="M27" sqref="M27"/>
    </sheetView>
  </sheetViews>
  <sheetFormatPr baseColWidth="10" defaultColWidth="12" defaultRowHeight="10.5" x14ac:dyDescent="0.15"/>
  <cols>
    <col min="1" max="1" width="13.33203125" customWidth="1"/>
    <col min="10" max="10" width="14.83203125" customWidth="1"/>
  </cols>
  <sheetData>
    <row r="3" spans="1:10" ht="13.5" x14ac:dyDescent="0.15">
      <c r="A3" s="402" t="s">
        <v>176</v>
      </c>
      <c r="B3" s="402"/>
      <c r="C3" s="402"/>
      <c r="D3" s="402"/>
      <c r="E3" s="402"/>
      <c r="F3" s="402"/>
      <c r="G3" s="402"/>
      <c r="H3" s="70"/>
      <c r="I3" s="71"/>
      <c r="J3" s="71"/>
    </row>
    <row r="4" spans="1:10" ht="13.5" x14ac:dyDescent="0.15">
      <c r="A4" s="402"/>
      <c r="B4" s="402"/>
      <c r="C4" s="402"/>
      <c r="D4" s="402"/>
      <c r="E4" s="402"/>
      <c r="F4" s="402"/>
      <c r="G4" s="402"/>
      <c r="H4" s="402"/>
      <c r="I4" s="402"/>
      <c r="J4" s="402"/>
    </row>
    <row r="5" spans="1:10" ht="13.5" x14ac:dyDescent="0.15">
      <c r="A5" s="72"/>
      <c r="B5" s="73" t="s">
        <v>164</v>
      </c>
      <c r="C5" s="73" t="s">
        <v>165</v>
      </c>
      <c r="D5" s="73" t="s">
        <v>166</v>
      </c>
      <c r="E5" s="73" t="s">
        <v>167</v>
      </c>
      <c r="F5" s="73" t="s">
        <v>168</v>
      </c>
      <c r="G5" s="73"/>
      <c r="H5" s="73" t="s">
        <v>3</v>
      </c>
      <c r="I5" s="73" t="s">
        <v>25</v>
      </c>
      <c r="J5" s="73" t="s">
        <v>13</v>
      </c>
    </row>
    <row r="6" spans="1:10" ht="13.5" x14ac:dyDescent="0.15">
      <c r="A6" s="74" t="s">
        <v>169</v>
      </c>
      <c r="B6" s="72">
        <v>0.25</v>
      </c>
      <c r="C6" s="72">
        <v>0.25</v>
      </c>
      <c r="D6" s="78">
        <v>1</v>
      </c>
      <c r="E6" s="75">
        <f>D6*C6*B6</f>
        <v>6.25E-2</v>
      </c>
      <c r="F6" s="72">
        <v>1</v>
      </c>
      <c r="G6" s="75">
        <f>F6*E6</f>
        <v>6.25E-2</v>
      </c>
      <c r="H6" s="76" t="s">
        <v>170</v>
      </c>
      <c r="I6" s="77">
        <v>247.2</v>
      </c>
      <c r="J6" s="78">
        <f>I6*E6</f>
        <v>15.45</v>
      </c>
    </row>
    <row r="7" spans="1:10" ht="13.5" x14ac:dyDescent="0.15">
      <c r="A7" s="74" t="s">
        <v>171</v>
      </c>
      <c r="B7" s="72">
        <v>0.25</v>
      </c>
      <c r="C7" s="72"/>
      <c r="D7" s="78">
        <v>1</v>
      </c>
      <c r="E7" s="75">
        <f>(B7*D7)*1.15</f>
        <v>0.28749999999999998</v>
      </c>
      <c r="F7" s="72">
        <v>4</v>
      </c>
      <c r="G7" s="75">
        <f>F7*E7</f>
        <v>1.1499999999999999</v>
      </c>
      <c r="H7" s="76" t="s">
        <v>54</v>
      </c>
      <c r="I7" s="79">
        <v>389.1</v>
      </c>
      <c r="J7" s="78">
        <f>I7*E7</f>
        <v>111.86624999999999</v>
      </c>
    </row>
    <row r="8" spans="1:10" ht="13.5" x14ac:dyDescent="0.15">
      <c r="A8" s="74" t="s">
        <v>172</v>
      </c>
      <c r="B8" s="72">
        <v>0.25</v>
      </c>
      <c r="C8" s="72">
        <v>0.25</v>
      </c>
      <c r="D8" s="78">
        <v>1</v>
      </c>
      <c r="E8" s="75">
        <f>(D8*C8*B8)*1.15</f>
        <v>7.1874999999999994E-2</v>
      </c>
      <c r="F8" s="72">
        <v>1</v>
      </c>
      <c r="G8" s="75">
        <f>F8*E8</f>
        <v>7.1874999999999994E-2</v>
      </c>
      <c r="H8" s="76" t="s">
        <v>51</v>
      </c>
      <c r="I8" s="79">
        <v>5006.33</v>
      </c>
      <c r="J8" s="78">
        <f>I8*E8</f>
        <v>359.82996874999998</v>
      </c>
    </row>
    <row r="9" spans="1:10" ht="13.5" x14ac:dyDescent="0.15">
      <c r="A9" s="72"/>
      <c r="B9" s="71"/>
      <c r="C9" s="71"/>
      <c r="D9" s="71"/>
      <c r="E9" s="71"/>
      <c r="F9" s="72" t="s">
        <v>173</v>
      </c>
      <c r="G9" s="75">
        <f>((15*0.3)*1.15)*0.994</f>
        <v>5.1439499999999994</v>
      </c>
      <c r="H9" s="72" t="s">
        <v>47</v>
      </c>
      <c r="I9" s="79">
        <v>54.35</v>
      </c>
      <c r="J9" s="78">
        <f>I9*G9</f>
        <v>279.57368249999996</v>
      </c>
    </row>
    <row r="10" spans="1:10" ht="13.5" x14ac:dyDescent="0.15">
      <c r="A10" s="71"/>
      <c r="B10" s="71"/>
      <c r="C10" s="71"/>
      <c r="D10" s="71"/>
      <c r="E10" s="71"/>
      <c r="F10" s="72" t="s">
        <v>174</v>
      </c>
      <c r="G10" s="72"/>
      <c r="H10" s="72"/>
      <c r="I10" s="79"/>
      <c r="J10" s="78">
        <f>I10*G10</f>
        <v>0</v>
      </c>
    </row>
    <row r="11" spans="1:10" ht="13.5" x14ac:dyDescent="0.15">
      <c r="A11" s="71"/>
      <c r="B11" s="71"/>
      <c r="C11" s="71"/>
      <c r="D11" s="71"/>
      <c r="E11" s="71"/>
      <c r="F11" s="72" t="s">
        <v>175</v>
      </c>
      <c r="G11" s="72"/>
      <c r="H11" s="72"/>
      <c r="I11" s="79"/>
      <c r="J11" s="80">
        <f>I11*G11</f>
        <v>0</v>
      </c>
    </row>
    <row r="12" spans="1:10" ht="13.5" x14ac:dyDescent="0.15">
      <c r="A12" s="71"/>
      <c r="B12" s="71"/>
      <c r="C12" s="71"/>
      <c r="D12" s="71"/>
      <c r="E12" s="71"/>
      <c r="F12" s="71"/>
      <c r="G12" s="71"/>
      <c r="H12" s="71"/>
      <c r="I12" s="71"/>
      <c r="J12" s="81">
        <f>SUM(J6:J11)</f>
        <v>766.71990125000002</v>
      </c>
    </row>
    <row r="14" spans="1:10" ht="13.5" x14ac:dyDescent="0.15">
      <c r="I14" s="72" t="s">
        <v>13</v>
      </c>
      <c r="J14" s="82">
        <f>J12*1.1</f>
        <v>843.39189137500011</v>
      </c>
    </row>
    <row r="17" spans="1:10" ht="13.5" x14ac:dyDescent="0.15">
      <c r="A17" s="402" t="s">
        <v>177</v>
      </c>
      <c r="B17" s="402"/>
      <c r="C17" s="402"/>
      <c r="D17" s="402"/>
      <c r="E17" s="402"/>
      <c r="F17" s="402"/>
      <c r="G17" s="402"/>
      <c r="H17" s="70"/>
      <c r="I17" s="71"/>
      <c r="J17" s="71"/>
    </row>
    <row r="18" spans="1:10" ht="13.5" x14ac:dyDescent="0.15">
      <c r="A18" s="402"/>
      <c r="B18" s="402"/>
      <c r="C18" s="402"/>
      <c r="D18" s="402"/>
      <c r="E18" s="402"/>
      <c r="F18" s="402"/>
      <c r="G18" s="402"/>
      <c r="H18" s="402"/>
      <c r="I18" s="402"/>
      <c r="J18" s="402"/>
    </row>
    <row r="19" spans="1:10" ht="13.5" x14ac:dyDescent="0.15">
      <c r="A19" s="72"/>
      <c r="B19" s="73" t="s">
        <v>164</v>
      </c>
      <c r="C19" s="73" t="s">
        <v>165</v>
      </c>
      <c r="D19" s="73" t="s">
        <v>166</v>
      </c>
      <c r="E19" s="73" t="s">
        <v>167</v>
      </c>
      <c r="F19" s="73" t="s">
        <v>168</v>
      </c>
      <c r="G19" s="73"/>
      <c r="H19" s="73" t="s">
        <v>3</v>
      </c>
      <c r="I19" s="73" t="s">
        <v>25</v>
      </c>
      <c r="J19" s="73" t="s">
        <v>13</v>
      </c>
    </row>
    <row r="20" spans="1:10" ht="13.5" x14ac:dyDescent="0.15">
      <c r="A20" s="74" t="s">
        <v>169</v>
      </c>
      <c r="B20" s="78">
        <v>0.3</v>
      </c>
      <c r="C20" s="78">
        <v>0.3</v>
      </c>
      <c r="D20" s="78">
        <v>0.3</v>
      </c>
      <c r="E20" s="75">
        <f>D20*C20*B20</f>
        <v>2.7E-2</v>
      </c>
      <c r="F20" s="72">
        <v>1</v>
      </c>
      <c r="G20" s="75">
        <f>F20*E20</f>
        <v>2.7E-2</v>
      </c>
      <c r="H20" s="76" t="s">
        <v>170</v>
      </c>
      <c r="I20" s="77">
        <v>247.2</v>
      </c>
      <c r="J20" s="78">
        <f>I20*E20</f>
        <v>6.6743999999999994</v>
      </c>
    </row>
    <row r="21" spans="1:10" ht="13.5" x14ac:dyDescent="0.15">
      <c r="A21" s="74" t="s">
        <v>171</v>
      </c>
      <c r="B21" s="78">
        <v>0.3</v>
      </c>
      <c r="C21" s="72"/>
      <c r="D21" s="78">
        <v>0.3</v>
      </c>
      <c r="E21" s="75">
        <f>(B21*D21)*1.15</f>
        <v>0.10349999999999999</v>
      </c>
      <c r="F21" s="72">
        <v>4</v>
      </c>
      <c r="G21" s="75">
        <f>F21*E21</f>
        <v>0.41399999999999998</v>
      </c>
      <c r="H21" s="76" t="s">
        <v>54</v>
      </c>
      <c r="I21" s="79">
        <v>389.1</v>
      </c>
      <c r="J21" s="78">
        <f>I21*E21</f>
        <v>40.271850000000001</v>
      </c>
    </row>
    <row r="22" spans="1:10" ht="13.5" x14ac:dyDescent="0.15">
      <c r="A22" s="74" t="s">
        <v>172</v>
      </c>
      <c r="B22" s="78">
        <v>0.3</v>
      </c>
      <c r="C22" s="78">
        <v>0.3</v>
      </c>
      <c r="D22" s="78">
        <v>0.3</v>
      </c>
      <c r="E22" s="75">
        <f>(D22*C22*B22)*1.15</f>
        <v>3.1049999999999998E-2</v>
      </c>
      <c r="F22" s="72">
        <v>1</v>
      </c>
      <c r="G22" s="75">
        <f>F22*E22</f>
        <v>3.1049999999999998E-2</v>
      </c>
      <c r="H22" s="76" t="s">
        <v>36</v>
      </c>
      <c r="I22" s="79">
        <v>4842.16</v>
      </c>
      <c r="J22" s="78">
        <f>I22*E22</f>
        <v>150.34906799999999</v>
      </c>
    </row>
    <row r="23" spans="1:10" ht="13.5" x14ac:dyDescent="0.15">
      <c r="A23" s="72"/>
      <c r="B23" s="71"/>
      <c r="C23" s="71"/>
      <c r="D23" s="71"/>
      <c r="E23" s="71"/>
      <c r="F23" s="72" t="s">
        <v>173</v>
      </c>
      <c r="G23" s="75">
        <f>((15*0.3)*1.15)*0.994</f>
        <v>5.1439499999999994</v>
      </c>
      <c r="H23" s="72" t="s">
        <v>47</v>
      </c>
      <c r="I23" s="79">
        <v>54.35</v>
      </c>
      <c r="J23" s="78">
        <f>I23*G23</f>
        <v>279.57368249999996</v>
      </c>
    </row>
    <row r="24" spans="1:10" ht="13.5" x14ac:dyDescent="0.15">
      <c r="A24" s="71"/>
      <c r="B24" s="71"/>
      <c r="C24" s="71"/>
      <c r="D24" s="71"/>
      <c r="E24" s="71"/>
      <c r="F24" s="72" t="s">
        <v>174</v>
      </c>
      <c r="G24" s="72"/>
      <c r="H24" s="72"/>
      <c r="I24" s="79"/>
      <c r="J24" s="78">
        <f>I24*G24</f>
        <v>0</v>
      </c>
    </row>
    <row r="25" spans="1:10" ht="13.5" x14ac:dyDescent="0.15">
      <c r="A25" s="71"/>
      <c r="B25" s="71"/>
      <c r="C25" s="71"/>
      <c r="D25" s="71"/>
      <c r="E25" s="71"/>
      <c r="F25" s="72" t="s">
        <v>175</v>
      </c>
      <c r="G25" s="72"/>
      <c r="H25" s="72"/>
      <c r="I25" s="79"/>
      <c r="J25" s="80">
        <f>I25*G25</f>
        <v>0</v>
      </c>
    </row>
    <row r="26" spans="1:10" ht="13.5" x14ac:dyDescent="0.15">
      <c r="A26" s="71"/>
      <c r="B26" s="71"/>
      <c r="C26" s="71"/>
      <c r="D26" s="71"/>
      <c r="E26" s="71"/>
      <c r="F26" s="71"/>
      <c r="G26" s="71"/>
      <c r="H26" s="71"/>
      <c r="I26" s="71"/>
      <c r="J26" s="81">
        <f>SUM(J20:J25)</f>
        <v>476.86900049999997</v>
      </c>
    </row>
    <row r="28" spans="1:10" ht="13.5" x14ac:dyDescent="0.15">
      <c r="I28" s="72" t="s">
        <v>13</v>
      </c>
      <c r="J28" s="82">
        <f>J26*1.1</f>
        <v>524.55590055000005</v>
      </c>
    </row>
    <row r="31" spans="1:10" ht="13.5" x14ac:dyDescent="0.15">
      <c r="A31" s="402" t="s">
        <v>178</v>
      </c>
      <c r="B31" s="402"/>
      <c r="C31" s="402"/>
      <c r="D31" s="402"/>
      <c r="E31" s="402"/>
      <c r="F31" s="402"/>
      <c r="G31" s="402"/>
      <c r="H31" s="70"/>
      <c r="I31" s="71"/>
      <c r="J31" s="71"/>
    </row>
    <row r="32" spans="1:10" ht="13.5" x14ac:dyDescent="0.15">
      <c r="A32" s="402"/>
      <c r="B32" s="402"/>
      <c r="C32" s="402"/>
      <c r="D32" s="402"/>
      <c r="E32" s="402"/>
      <c r="F32" s="402"/>
      <c r="G32" s="402"/>
      <c r="H32" s="402"/>
      <c r="I32" s="402"/>
      <c r="J32" s="402"/>
    </row>
    <row r="33" spans="1:10" ht="13.5" x14ac:dyDescent="0.15">
      <c r="A33" s="72"/>
      <c r="B33" s="73" t="s">
        <v>164</v>
      </c>
      <c r="C33" s="73" t="s">
        <v>165</v>
      </c>
      <c r="D33" s="73" t="s">
        <v>166</v>
      </c>
      <c r="E33" s="73" t="s">
        <v>167</v>
      </c>
      <c r="F33" s="73" t="s">
        <v>168</v>
      </c>
      <c r="G33" s="73"/>
      <c r="H33" s="73" t="s">
        <v>3</v>
      </c>
      <c r="I33" s="73" t="s">
        <v>25</v>
      </c>
      <c r="J33" s="73" t="s">
        <v>13</v>
      </c>
    </row>
    <row r="34" spans="1:10" ht="13.5" x14ac:dyDescent="0.15">
      <c r="A34" s="74" t="s">
        <v>169</v>
      </c>
      <c r="B34" s="78">
        <v>0.5</v>
      </c>
      <c r="C34" s="78">
        <v>0.5</v>
      </c>
      <c r="D34" s="78">
        <v>0.5</v>
      </c>
      <c r="E34" s="75">
        <f>D34*C34*B34</f>
        <v>0.125</v>
      </c>
      <c r="F34" s="72">
        <v>1</v>
      </c>
      <c r="G34" s="75">
        <f>F34*E34</f>
        <v>0.125</v>
      </c>
      <c r="H34" s="76" t="s">
        <v>170</v>
      </c>
      <c r="I34" s="77">
        <v>247.2</v>
      </c>
      <c r="J34" s="78">
        <f>I34*E34</f>
        <v>30.9</v>
      </c>
    </row>
    <row r="35" spans="1:10" ht="13.5" x14ac:dyDescent="0.15">
      <c r="A35" s="74" t="s">
        <v>171</v>
      </c>
      <c r="B35" s="78">
        <v>0.5</v>
      </c>
      <c r="C35" s="72"/>
      <c r="D35" s="78">
        <v>0.5</v>
      </c>
      <c r="E35" s="75">
        <f>(B35*D35)*1.15</f>
        <v>0.28749999999999998</v>
      </c>
      <c r="F35" s="72">
        <v>4</v>
      </c>
      <c r="G35" s="75">
        <f>F35*E35</f>
        <v>1.1499999999999999</v>
      </c>
      <c r="H35" s="76" t="s">
        <v>54</v>
      </c>
      <c r="I35" s="79">
        <v>389.1</v>
      </c>
      <c r="J35" s="78">
        <f>I35*E35</f>
        <v>111.86624999999999</v>
      </c>
    </row>
    <row r="36" spans="1:10" ht="13.5" x14ac:dyDescent="0.15">
      <c r="A36" s="74" t="s">
        <v>172</v>
      </c>
      <c r="B36" s="78">
        <v>0.5</v>
      </c>
      <c r="C36" s="78">
        <v>0.5</v>
      </c>
      <c r="D36" s="78">
        <v>0.5</v>
      </c>
      <c r="E36" s="75">
        <f>(D36*C36*B36)*1.15</f>
        <v>0.14374999999999999</v>
      </c>
      <c r="F36" s="72">
        <v>1</v>
      </c>
      <c r="G36" s="75">
        <f>F36*E36</f>
        <v>0.14374999999999999</v>
      </c>
      <c r="H36" s="76" t="s">
        <v>36</v>
      </c>
      <c r="I36" s="79">
        <v>4842.16</v>
      </c>
      <c r="J36" s="78">
        <f>I36*E36</f>
        <v>696.06049999999993</v>
      </c>
    </row>
    <row r="37" spans="1:10" ht="13.5" x14ac:dyDescent="0.15">
      <c r="A37" s="72"/>
      <c r="B37" s="71"/>
      <c r="C37" s="71"/>
      <c r="D37" s="71"/>
      <c r="E37" s="71"/>
      <c r="F37" s="72" t="s">
        <v>173</v>
      </c>
      <c r="G37" s="75">
        <f>((15*0.3)*1.15)*0.994</f>
        <v>5.1439499999999994</v>
      </c>
      <c r="H37" s="72" t="s">
        <v>47</v>
      </c>
      <c r="I37" s="79">
        <v>54.35</v>
      </c>
      <c r="J37" s="78">
        <f>I37*G37</f>
        <v>279.57368249999996</v>
      </c>
    </row>
    <row r="38" spans="1:10" ht="13.5" x14ac:dyDescent="0.15">
      <c r="A38" s="71"/>
      <c r="B38" s="71"/>
      <c r="C38" s="71"/>
      <c r="D38" s="71"/>
      <c r="E38" s="71"/>
      <c r="F38" s="72" t="s">
        <v>174</v>
      </c>
      <c r="G38" s="72"/>
      <c r="H38" s="72"/>
      <c r="I38" s="79"/>
      <c r="J38" s="78">
        <f>I38*G38</f>
        <v>0</v>
      </c>
    </row>
    <row r="39" spans="1:10" ht="13.5" x14ac:dyDescent="0.15">
      <c r="A39" s="71"/>
      <c r="B39" s="71"/>
      <c r="C39" s="71"/>
      <c r="D39" s="71"/>
      <c r="E39" s="71"/>
      <c r="F39" s="72" t="s">
        <v>175</v>
      </c>
      <c r="G39" s="72"/>
      <c r="H39" s="72"/>
      <c r="I39" s="79"/>
      <c r="J39" s="80">
        <f>I39*G39</f>
        <v>0</v>
      </c>
    </row>
    <row r="40" spans="1:10" ht="13.5" x14ac:dyDescent="0.15">
      <c r="A40" s="71"/>
      <c r="B40" s="71"/>
      <c r="C40" s="71"/>
      <c r="D40" s="71"/>
      <c r="E40" s="71"/>
      <c r="F40" s="71"/>
      <c r="G40" s="71"/>
      <c r="H40" s="71"/>
      <c r="I40" s="71"/>
      <c r="J40" s="81">
        <f>SUM(J34:J39)</f>
        <v>1118.4004324999999</v>
      </c>
    </row>
    <row r="42" spans="1:10" ht="13.5" x14ac:dyDescent="0.15">
      <c r="I42" s="72" t="s">
        <v>13</v>
      </c>
      <c r="J42" s="82">
        <f>J40*1.1</f>
        <v>1230.2404757499999</v>
      </c>
    </row>
  </sheetData>
  <mergeCells count="6">
    <mergeCell ref="A32:J32"/>
    <mergeCell ref="A3:G3"/>
    <mergeCell ref="A4:J4"/>
    <mergeCell ref="A17:G17"/>
    <mergeCell ref="A18:J18"/>
    <mergeCell ref="A31:G3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D4B7C-A125-4F52-9275-7F810326A9C3}">
  <sheetPr syncVertical="1" syncRef="A1" transitionEvaluation="1" transitionEntry="1">
    <tabColor rgb="FF92D050"/>
  </sheetPr>
  <dimension ref="A1:BH364"/>
  <sheetViews>
    <sheetView showGridLines="0" tabSelected="1" view="pageBreakPreview" zoomScaleSheetLayoutView="100" workbookViewId="0">
      <selection activeCell="D227" sqref="D227"/>
    </sheetView>
  </sheetViews>
  <sheetFormatPr baseColWidth="10" defaultColWidth="12" defaultRowHeight="12.75" x14ac:dyDescent="0.2"/>
  <cols>
    <col min="1" max="1" width="10.83203125" style="1" customWidth="1"/>
    <col min="2" max="2" width="42.83203125" style="1" customWidth="1"/>
    <col min="3" max="3" width="10.83203125" style="1" customWidth="1"/>
    <col min="4" max="4" width="14.83203125" style="1" customWidth="1"/>
    <col min="5" max="5" width="40" style="1" customWidth="1"/>
    <col min="6" max="7" width="14.83203125" style="1" customWidth="1"/>
    <col min="8" max="8" width="19.1640625" style="100" customWidth="1"/>
    <col min="9" max="9" width="12" style="100"/>
    <col min="10" max="10" width="15.33203125" style="1" customWidth="1"/>
    <col min="11" max="16384" width="12" style="1"/>
  </cols>
  <sheetData>
    <row r="1" spans="1:60" s="84" customFormat="1" ht="8.1" customHeight="1" x14ac:dyDescent="0.2">
      <c r="A1" s="183"/>
      <c r="B1" s="184"/>
      <c r="C1" s="184"/>
      <c r="D1" s="185"/>
      <c r="E1" s="185"/>
      <c r="F1" s="185"/>
      <c r="G1" s="186"/>
      <c r="H1" s="83"/>
      <c r="I1" s="83"/>
    </row>
    <row r="2" spans="1:60" s="84" customFormat="1" ht="20.25" x14ac:dyDescent="0.3">
      <c r="A2" s="404" t="s">
        <v>1</v>
      </c>
      <c r="B2" s="405"/>
      <c r="C2" s="405"/>
      <c r="D2" s="405"/>
      <c r="E2" s="405"/>
      <c r="F2" s="405"/>
      <c r="G2" s="406"/>
      <c r="H2" s="83"/>
      <c r="I2" s="83"/>
    </row>
    <row r="3" spans="1:60" s="84" customFormat="1" ht="18" x14ac:dyDescent="0.25">
      <c r="A3" s="407" t="s">
        <v>11</v>
      </c>
      <c r="B3" s="408"/>
      <c r="C3" s="408"/>
      <c r="D3" s="408"/>
      <c r="E3" s="408"/>
      <c r="F3" s="408"/>
      <c r="G3" s="409"/>
      <c r="H3" s="83"/>
      <c r="I3" s="83"/>
    </row>
    <row r="4" spans="1:60" s="84" customFormat="1" x14ac:dyDescent="0.2">
      <c r="A4" s="85"/>
      <c r="B4" s="414"/>
      <c r="C4" s="414"/>
      <c r="D4" s="414"/>
      <c r="E4" s="414"/>
      <c r="F4" s="414"/>
      <c r="G4" s="415"/>
      <c r="H4" s="83"/>
      <c r="I4" s="83"/>
    </row>
    <row r="5" spans="1:60" s="84" customFormat="1" x14ac:dyDescent="0.2">
      <c r="A5" s="86"/>
      <c r="B5" s="187"/>
      <c r="C5" s="187"/>
      <c r="D5" s="188"/>
      <c r="E5" s="188"/>
      <c r="F5" s="189"/>
      <c r="G5" s="190"/>
      <c r="H5" s="87"/>
      <c r="I5" s="83"/>
    </row>
    <row r="6" spans="1:60" s="84" customFormat="1" x14ac:dyDescent="0.2">
      <c r="A6" s="88" t="s">
        <v>28</v>
      </c>
      <c r="B6" s="412" t="s">
        <v>414</v>
      </c>
      <c r="C6" s="412"/>
      <c r="D6" s="412"/>
      <c r="E6" s="412"/>
      <c r="F6" s="412"/>
      <c r="G6" s="413"/>
      <c r="H6" s="83"/>
      <c r="I6" s="83"/>
    </row>
    <row r="7" spans="1:60" s="84" customFormat="1" ht="12" customHeight="1" x14ac:dyDescent="0.2">
      <c r="A7" s="89" t="s">
        <v>29</v>
      </c>
      <c r="B7" s="191" t="s">
        <v>400</v>
      </c>
      <c r="C7" s="192"/>
      <c r="D7" s="410"/>
      <c r="E7" s="410"/>
      <c r="F7" s="410"/>
      <c r="G7" s="411"/>
      <c r="H7" s="83"/>
      <c r="I7" s="83"/>
    </row>
    <row r="8" spans="1:60" s="84" customFormat="1" ht="12" customHeight="1" thickBot="1" x14ac:dyDescent="0.3">
      <c r="A8" s="193" t="s">
        <v>30</v>
      </c>
      <c r="B8" s="194" t="s">
        <v>401</v>
      </c>
      <c r="C8" s="195"/>
      <c r="D8" s="196"/>
      <c r="E8" s="196"/>
      <c r="F8" s="197"/>
      <c r="G8" s="198"/>
      <c r="H8" s="83"/>
      <c r="I8" s="83"/>
    </row>
    <row r="9" spans="1:60" s="84" customFormat="1" ht="12" customHeight="1" thickTop="1" thickBot="1" x14ac:dyDescent="0.3">
      <c r="A9" s="193"/>
      <c r="B9" s="194"/>
      <c r="C9" s="195"/>
      <c r="D9" s="196"/>
      <c r="E9" s="196"/>
      <c r="F9" s="197"/>
      <c r="G9" s="334"/>
      <c r="H9" s="83"/>
      <c r="I9" s="83"/>
    </row>
    <row r="10" spans="1:60" s="98" customFormat="1" ht="24" customHeight="1" thickTop="1" thickBot="1" x14ac:dyDescent="0.3">
      <c r="A10" s="95" t="s">
        <v>3</v>
      </c>
      <c r="B10" s="96" t="s">
        <v>4</v>
      </c>
      <c r="C10" s="96" t="s">
        <v>5</v>
      </c>
      <c r="D10" s="97" t="s">
        <v>6</v>
      </c>
      <c r="E10" s="97" t="s">
        <v>417</v>
      </c>
      <c r="F10" s="326" t="s">
        <v>391</v>
      </c>
      <c r="G10" s="199" t="s">
        <v>7</v>
      </c>
      <c r="H10" s="60"/>
      <c r="I10" s="60"/>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row>
    <row r="11" spans="1:60" s="3" customFormat="1" ht="2.1" customHeight="1" thickTop="1" x14ac:dyDescent="0.25">
      <c r="A11" s="335"/>
      <c r="B11" s="92"/>
      <c r="C11" s="52"/>
      <c r="D11" s="336"/>
      <c r="E11" s="336"/>
      <c r="F11" s="53"/>
      <c r="G11" s="93"/>
      <c r="H11" s="60"/>
      <c r="I11" s="60"/>
    </row>
    <row r="12" spans="1:60" s="3" customFormat="1" ht="10.5" customHeight="1" x14ac:dyDescent="0.25">
      <c r="A12" s="353">
        <v>1</v>
      </c>
      <c r="B12" s="114" t="s">
        <v>181</v>
      </c>
      <c r="C12" s="283"/>
      <c r="D12" s="125"/>
      <c r="E12" s="125"/>
      <c r="F12" s="345"/>
      <c r="G12" s="354"/>
      <c r="H12" s="22"/>
      <c r="I12" s="60"/>
    </row>
    <row r="13" spans="1:60" s="3" customFormat="1" ht="11.1" customHeight="1" x14ac:dyDescent="0.25">
      <c r="A13" s="355"/>
      <c r="B13" s="114" t="s">
        <v>116</v>
      </c>
      <c r="C13" s="115"/>
      <c r="D13" s="125"/>
      <c r="E13" s="125"/>
      <c r="F13" s="345"/>
      <c r="G13" s="354"/>
      <c r="H13" s="22"/>
      <c r="I13" s="60"/>
    </row>
    <row r="14" spans="1:60" s="3" customFormat="1" ht="218.25" customHeight="1" x14ac:dyDescent="0.25">
      <c r="A14" s="356" t="s">
        <v>182</v>
      </c>
      <c r="B14" s="277" t="s">
        <v>402</v>
      </c>
      <c r="C14" s="278" t="s">
        <v>115</v>
      </c>
      <c r="D14" s="279">
        <v>1</v>
      </c>
      <c r="E14" s="279"/>
      <c r="F14" s="346"/>
      <c r="G14" s="357">
        <f>ROUND(D14*F14,2)</f>
        <v>0</v>
      </c>
      <c r="H14" s="120"/>
      <c r="I14" s="121"/>
    </row>
    <row r="15" spans="1:60" s="3" customFormat="1" ht="11.1" customHeight="1" x14ac:dyDescent="0.25">
      <c r="A15" s="355"/>
      <c r="B15" s="124"/>
      <c r="C15" s="115"/>
      <c r="D15" s="125"/>
      <c r="E15" s="125"/>
      <c r="F15" s="126" t="s">
        <v>116</v>
      </c>
      <c r="G15" s="358">
        <f>SUM(G14)</f>
        <v>0</v>
      </c>
      <c r="H15" s="122"/>
      <c r="I15" s="60"/>
    </row>
    <row r="16" spans="1:60" s="3" customFormat="1" ht="11.1" customHeight="1" x14ac:dyDescent="0.25">
      <c r="A16" s="353">
        <v>2</v>
      </c>
      <c r="B16" s="117" t="s">
        <v>184</v>
      </c>
      <c r="C16" s="115"/>
      <c r="D16" s="125"/>
      <c r="E16" s="125"/>
      <c r="F16" s="345"/>
      <c r="G16" s="359"/>
      <c r="H16" s="149"/>
      <c r="I16" s="60"/>
    </row>
    <row r="17" spans="1:9" s="3" customFormat="1" ht="11.1" customHeight="1" x14ac:dyDescent="0.25">
      <c r="A17" s="355"/>
      <c r="B17" s="114" t="s">
        <v>116</v>
      </c>
      <c r="C17" s="115"/>
      <c r="D17" s="125"/>
      <c r="E17" s="125"/>
      <c r="F17" s="345"/>
      <c r="G17" s="354"/>
      <c r="H17" s="22"/>
      <c r="I17" s="60"/>
    </row>
    <row r="18" spans="1:9" s="3" customFormat="1" ht="154.5" customHeight="1" x14ac:dyDescent="0.25">
      <c r="A18" s="356" t="s">
        <v>185</v>
      </c>
      <c r="B18" s="277" t="s">
        <v>403</v>
      </c>
      <c r="C18" s="278" t="s">
        <v>187</v>
      </c>
      <c r="D18" s="279">
        <v>1</v>
      </c>
      <c r="E18" s="279"/>
      <c r="F18" s="346"/>
      <c r="G18" s="357">
        <f>ROUND(D18*F18,2)</f>
        <v>0</v>
      </c>
      <c r="H18" s="120"/>
      <c r="I18" s="121"/>
    </row>
    <row r="19" spans="1:9" s="3" customFormat="1" ht="11.1" customHeight="1" x14ac:dyDescent="0.25">
      <c r="A19" s="355"/>
      <c r="B19" s="124"/>
      <c r="C19" s="115"/>
      <c r="D19" s="125"/>
      <c r="E19" s="125"/>
      <c r="F19" s="126" t="s">
        <v>116</v>
      </c>
      <c r="G19" s="358">
        <f>SUM(G18)</f>
        <v>0</v>
      </c>
      <c r="H19" s="122"/>
      <c r="I19" s="60"/>
    </row>
    <row r="20" spans="1:9" s="3" customFormat="1" ht="11.1" customHeight="1" x14ac:dyDescent="0.25">
      <c r="A20" s="360">
        <v>3</v>
      </c>
      <c r="B20" s="117" t="s">
        <v>188</v>
      </c>
      <c r="C20" s="115"/>
      <c r="D20" s="125"/>
      <c r="E20" s="125"/>
      <c r="F20" s="345"/>
      <c r="G20" s="359"/>
      <c r="H20" s="149"/>
      <c r="I20" s="60"/>
    </row>
    <row r="21" spans="1:9" s="3" customFormat="1" ht="11.1" customHeight="1" x14ac:dyDescent="0.25">
      <c r="A21" s="355"/>
      <c r="B21" s="114" t="s">
        <v>116</v>
      </c>
      <c r="C21" s="115"/>
      <c r="D21" s="125"/>
      <c r="E21" s="125"/>
      <c r="F21" s="345"/>
      <c r="G21" s="359"/>
      <c r="H21" s="149"/>
      <c r="I21" s="60"/>
    </row>
    <row r="22" spans="1:9" s="3" customFormat="1" ht="53.25" customHeight="1" x14ac:dyDescent="0.25">
      <c r="A22" s="356" t="s">
        <v>189</v>
      </c>
      <c r="B22" s="277" t="s">
        <v>190</v>
      </c>
      <c r="C22" s="278" t="s">
        <v>191</v>
      </c>
      <c r="D22" s="279">
        <v>0.4</v>
      </c>
      <c r="E22" s="279"/>
      <c r="F22" s="346"/>
      <c r="G22" s="357">
        <f t="shared" ref="G22:G23" si="0">ROUND(D22*F22,2)</f>
        <v>0</v>
      </c>
      <c r="H22" s="120"/>
      <c r="I22" s="121"/>
    </row>
    <row r="23" spans="1:9" s="3" customFormat="1" ht="88.5" customHeight="1" x14ac:dyDescent="0.25">
      <c r="A23" s="356" t="s">
        <v>192</v>
      </c>
      <c r="B23" s="277" t="s">
        <v>404</v>
      </c>
      <c r="C23" s="278" t="s">
        <v>115</v>
      </c>
      <c r="D23" s="279">
        <v>1</v>
      </c>
      <c r="E23" s="279"/>
      <c r="F23" s="346"/>
      <c r="G23" s="357">
        <f t="shared" si="0"/>
        <v>0</v>
      </c>
      <c r="H23" s="120"/>
      <c r="I23" s="121"/>
    </row>
    <row r="24" spans="1:9" s="3" customFormat="1" ht="11.1" customHeight="1" x14ac:dyDescent="0.25">
      <c r="A24" s="355"/>
      <c r="B24" s="124"/>
      <c r="C24" s="115"/>
      <c r="D24" s="125"/>
      <c r="E24" s="125"/>
      <c r="F24" s="126" t="s">
        <v>116</v>
      </c>
      <c r="G24" s="358">
        <f>SUM(G22:G23)</f>
        <v>0</v>
      </c>
      <c r="H24" s="122"/>
      <c r="I24" s="60"/>
    </row>
    <row r="25" spans="1:9" s="3" customFormat="1" ht="11.1" customHeight="1" x14ac:dyDescent="0.25">
      <c r="A25" s="360">
        <v>4</v>
      </c>
      <c r="B25" s="117" t="s">
        <v>196</v>
      </c>
      <c r="C25" s="278"/>
      <c r="D25" s="279"/>
      <c r="E25" s="279"/>
      <c r="F25" s="268"/>
      <c r="G25" s="361"/>
      <c r="H25" s="150"/>
      <c r="I25" s="60"/>
    </row>
    <row r="26" spans="1:9" s="3" customFormat="1" ht="11.1" customHeight="1" x14ac:dyDescent="0.25">
      <c r="A26" s="356"/>
      <c r="B26" s="114" t="s">
        <v>376</v>
      </c>
      <c r="C26" s="278"/>
      <c r="D26" s="279"/>
      <c r="E26" s="279"/>
      <c r="F26" s="268"/>
      <c r="G26" s="361"/>
      <c r="H26" s="150"/>
      <c r="I26" s="60"/>
    </row>
    <row r="27" spans="1:9" s="3" customFormat="1" ht="6.75" customHeight="1" x14ac:dyDescent="0.25">
      <c r="A27" s="362"/>
      <c r="B27" s="114"/>
      <c r="C27" s="114"/>
      <c r="D27" s="347"/>
      <c r="E27" s="347"/>
      <c r="F27" s="348"/>
      <c r="G27" s="363"/>
      <c r="H27" s="150"/>
      <c r="I27" s="60"/>
    </row>
    <row r="28" spans="1:9" s="3" customFormat="1" ht="44.1" customHeight="1" x14ac:dyDescent="0.25">
      <c r="A28" s="356" t="s">
        <v>369</v>
      </c>
      <c r="B28" s="277" t="s">
        <v>197</v>
      </c>
      <c r="C28" s="278" t="s">
        <v>32</v>
      </c>
      <c r="D28" s="279">
        <v>84</v>
      </c>
      <c r="E28" s="279"/>
      <c r="F28" s="346"/>
      <c r="G28" s="357">
        <f t="shared" ref="G28:G34" si="1">ROUND(D28*F28,2)</f>
        <v>0</v>
      </c>
      <c r="H28" s="120"/>
      <c r="I28" s="121"/>
    </row>
    <row r="29" spans="1:9" s="3" customFormat="1" ht="44.1" customHeight="1" x14ac:dyDescent="0.25">
      <c r="A29" s="356" t="s">
        <v>370</v>
      </c>
      <c r="B29" s="277" t="s">
        <v>378</v>
      </c>
      <c r="C29" s="278" t="s">
        <v>32</v>
      </c>
      <c r="D29" s="279">
        <v>42</v>
      </c>
      <c r="E29" s="279"/>
      <c r="F29" s="346"/>
      <c r="G29" s="357">
        <f t="shared" si="1"/>
        <v>0</v>
      </c>
      <c r="H29" s="120"/>
      <c r="I29" s="179"/>
    </row>
    <row r="30" spans="1:9" s="3" customFormat="1" ht="32.25" customHeight="1" x14ac:dyDescent="0.25">
      <c r="A30" s="356" t="s">
        <v>371</v>
      </c>
      <c r="B30" s="277" t="s">
        <v>198</v>
      </c>
      <c r="C30" s="278" t="s">
        <v>32</v>
      </c>
      <c r="D30" s="279">
        <v>168</v>
      </c>
      <c r="E30" s="279"/>
      <c r="F30" s="346"/>
      <c r="G30" s="357">
        <f t="shared" si="1"/>
        <v>0</v>
      </c>
      <c r="H30" s="120"/>
      <c r="I30" s="179"/>
    </row>
    <row r="31" spans="1:9" s="3" customFormat="1" ht="18.75" customHeight="1" x14ac:dyDescent="0.25">
      <c r="A31" s="356" t="s">
        <v>372</v>
      </c>
      <c r="B31" s="277" t="s">
        <v>199</v>
      </c>
      <c r="C31" s="278" t="s">
        <v>32</v>
      </c>
      <c r="D31" s="279">
        <v>42</v>
      </c>
      <c r="E31" s="279"/>
      <c r="F31" s="346"/>
      <c r="G31" s="357">
        <f t="shared" si="1"/>
        <v>0</v>
      </c>
      <c r="H31" s="120"/>
      <c r="I31" s="179"/>
    </row>
    <row r="32" spans="1:9" s="3" customFormat="1" ht="26.25" customHeight="1" x14ac:dyDescent="0.25">
      <c r="A32" s="356" t="s">
        <v>373</v>
      </c>
      <c r="B32" s="277" t="s">
        <v>200</v>
      </c>
      <c r="C32" s="278" t="s">
        <v>32</v>
      </c>
      <c r="D32" s="279">
        <v>30</v>
      </c>
      <c r="E32" s="279"/>
      <c r="F32" s="346"/>
      <c r="G32" s="357">
        <f t="shared" si="1"/>
        <v>0</v>
      </c>
      <c r="H32" s="120"/>
      <c r="I32" s="60"/>
    </row>
    <row r="33" spans="1:11" s="3" customFormat="1" ht="27" customHeight="1" x14ac:dyDescent="0.25">
      <c r="A33" s="356" t="s">
        <v>374</v>
      </c>
      <c r="B33" s="277" t="s">
        <v>201</v>
      </c>
      <c r="C33" s="278" t="s">
        <v>32</v>
      </c>
      <c r="D33" s="279">
        <v>14</v>
      </c>
      <c r="E33" s="279"/>
      <c r="F33" s="346"/>
      <c r="G33" s="357">
        <f t="shared" si="1"/>
        <v>0</v>
      </c>
      <c r="H33" s="120"/>
      <c r="I33" s="60"/>
    </row>
    <row r="34" spans="1:11" s="3" customFormat="1" ht="44.1" customHeight="1" x14ac:dyDescent="0.25">
      <c r="A34" s="356" t="s">
        <v>375</v>
      </c>
      <c r="B34" s="277" t="s">
        <v>367</v>
      </c>
      <c r="C34" s="278" t="s">
        <v>32</v>
      </c>
      <c r="D34" s="279">
        <v>70</v>
      </c>
      <c r="E34" s="279"/>
      <c r="F34" s="346"/>
      <c r="G34" s="357">
        <f t="shared" si="1"/>
        <v>0</v>
      </c>
      <c r="H34" s="120"/>
      <c r="I34" s="179"/>
    </row>
    <row r="35" spans="1:11" s="3" customFormat="1" ht="11.1" customHeight="1" x14ac:dyDescent="0.25">
      <c r="A35" s="356"/>
      <c r="B35" s="277"/>
      <c r="C35" s="278"/>
      <c r="D35" s="279"/>
      <c r="E35" s="279"/>
      <c r="F35" s="126" t="s">
        <v>202</v>
      </c>
      <c r="G35" s="358">
        <f>SUM(G28:G34)</f>
        <v>0</v>
      </c>
      <c r="H35" s="122"/>
      <c r="I35" s="60"/>
    </row>
    <row r="36" spans="1:11" s="3" customFormat="1" ht="11.1" customHeight="1" x14ac:dyDescent="0.25">
      <c r="A36" s="356"/>
      <c r="B36" s="349" t="s">
        <v>377</v>
      </c>
      <c r="C36" s="278"/>
      <c r="D36" s="279"/>
      <c r="E36" s="279"/>
      <c r="F36" s="268"/>
      <c r="G36" s="361"/>
      <c r="H36" s="150"/>
      <c r="I36" s="60"/>
    </row>
    <row r="37" spans="1:11" s="3" customFormat="1" ht="33" customHeight="1" x14ac:dyDescent="0.25">
      <c r="A37" s="356" t="s">
        <v>203</v>
      </c>
      <c r="B37" s="277" t="s">
        <v>204</v>
      </c>
      <c r="C37" s="278" t="s">
        <v>32</v>
      </c>
      <c r="D37" s="279">
        <v>72</v>
      </c>
      <c r="E37" s="279"/>
      <c r="F37" s="346"/>
      <c r="G37" s="357">
        <f t="shared" ref="G37:G43" si="2">ROUND(D37*F37,2)</f>
        <v>0</v>
      </c>
      <c r="H37" s="120"/>
      <c r="I37" s="179"/>
    </row>
    <row r="38" spans="1:11" s="3" customFormat="1" ht="57.75" customHeight="1" x14ac:dyDescent="0.25">
      <c r="A38" s="356" t="s">
        <v>205</v>
      </c>
      <c r="B38" s="277" t="s">
        <v>206</v>
      </c>
      <c r="C38" s="278" t="s">
        <v>32</v>
      </c>
      <c r="D38" s="279">
        <v>1</v>
      </c>
      <c r="E38" s="279"/>
      <c r="F38" s="346"/>
      <c r="G38" s="357">
        <f t="shared" si="2"/>
        <v>0</v>
      </c>
      <c r="H38" s="120"/>
      <c r="I38" s="180"/>
    </row>
    <row r="39" spans="1:11" s="3" customFormat="1" ht="43.5" customHeight="1" x14ac:dyDescent="0.25">
      <c r="A39" s="356" t="s">
        <v>207</v>
      </c>
      <c r="B39" s="277" t="s">
        <v>208</v>
      </c>
      <c r="C39" s="278" t="s">
        <v>67</v>
      </c>
      <c r="D39" s="279">
        <v>320</v>
      </c>
      <c r="E39" s="279"/>
      <c r="F39" s="346"/>
      <c r="G39" s="357">
        <f t="shared" si="2"/>
        <v>0</v>
      </c>
      <c r="H39" s="120"/>
      <c r="I39" s="179"/>
    </row>
    <row r="40" spans="1:11" s="3" customFormat="1" ht="41.25" customHeight="1" x14ac:dyDescent="0.25">
      <c r="A40" s="356" t="s">
        <v>209</v>
      </c>
      <c r="B40" s="277" t="s">
        <v>210</v>
      </c>
      <c r="C40" s="278" t="s">
        <v>32</v>
      </c>
      <c r="D40" s="279">
        <v>1</v>
      </c>
      <c r="E40" s="279"/>
      <c r="F40" s="346"/>
      <c r="G40" s="357">
        <f t="shared" si="2"/>
        <v>0</v>
      </c>
      <c r="H40" s="120"/>
      <c r="I40" s="179"/>
    </row>
    <row r="41" spans="1:11" s="3" customFormat="1" ht="28.5" customHeight="1" x14ac:dyDescent="0.25">
      <c r="A41" s="356" t="s">
        <v>211</v>
      </c>
      <c r="B41" s="277" t="s">
        <v>212</v>
      </c>
      <c r="C41" s="278" t="s">
        <v>32</v>
      </c>
      <c r="D41" s="279">
        <v>1</v>
      </c>
      <c r="E41" s="279"/>
      <c r="F41" s="346"/>
      <c r="G41" s="357">
        <f t="shared" si="2"/>
        <v>0</v>
      </c>
      <c r="H41" s="120"/>
      <c r="I41" s="179"/>
    </row>
    <row r="42" spans="1:11" s="3" customFormat="1" ht="30" customHeight="1" x14ac:dyDescent="0.25">
      <c r="A42" s="356" t="s">
        <v>213</v>
      </c>
      <c r="B42" s="277" t="s">
        <v>214</v>
      </c>
      <c r="C42" s="278" t="s">
        <v>32</v>
      </c>
      <c r="D42" s="279">
        <v>1</v>
      </c>
      <c r="E42" s="279"/>
      <c r="F42" s="346"/>
      <c r="G42" s="357">
        <f t="shared" si="2"/>
        <v>0</v>
      </c>
      <c r="H42" s="120"/>
      <c r="I42" s="179"/>
    </row>
    <row r="43" spans="1:11" s="3" customFormat="1" ht="90" customHeight="1" x14ac:dyDescent="0.25">
      <c r="A43" s="356" t="s">
        <v>215</v>
      </c>
      <c r="B43" s="277" t="s">
        <v>216</v>
      </c>
      <c r="C43" s="278" t="s">
        <v>217</v>
      </c>
      <c r="D43" s="279">
        <v>1</v>
      </c>
      <c r="E43" s="279"/>
      <c r="F43" s="346"/>
      <c r="G43" s="357">
        <f t="shared" si="2"/>
        <v>0</v>
      </c>
      <c r="H43" s="120"/>
      <c r="I43" s="179"/>
      <c r="K43" s="181"/>
    </row>
    <row r="44" spans="1:11" s="3" customFormat="1" ht="11.1" customHeight="1" x14ac:dyDescent="0.25">
      <c r="A44" s="356"/>
      <c r="B44" s="277"/>
      <c r="C44" s="278"/>
      <c r="D44" s="279"/>
      <c r="E44" s="279"/>
      <c r="F44" s="350" t="s">
        <v>10</v>
      </c>
      <c r="G44" s="361">
        <f>SUM(G37:G43)</f>
        <v>0</v>
      </c>
      <c r="H44" s="150"/>
      <c r="I44" s="60"/>
    </row>
    <row r="45" spans="1:11" s="3" customFormat="1" ht="11.1" customHeight="1" x14ac:dyDescent="0.25">
      <c r="A45" s="353">
        <v>5</v>
      </c>
      <c r="B45" s="114" t="s">
        <v>392</v>
      </c>
      <c r="C45" s="115"/>
      <c r="D45" s="125"/>
      <c r="E45" s="125"/>
      <c r="F45" s="268"/>
      <c r="G45" s="357"/>
      <c r="H45" s="99"/>
      <c r="I45" s="60"/>
    </row>
    <row r="46" spans="1:11" s="3" customFormat="1" ht="11.1" customHeight="1" x14ac:dyDescent="0.25">
      <c r="A46" s="356"/>
      <c r="B46" s="117" t="s">
        <v>109</v>
      </c>
      <c r="C46" s="115"/>
      <c r="D46" s="125"/>
      <c r="E46" s="125"/>
      <c r="F46" s="268"/>
      <c r="G46" s="357"/>
      <c r="H46" s="99"/>
      <c r="I46" s="60"/>
      <c r="J46" s="200"/>
      <c r="K46" s="182"/>
    </row>
    <row r="47" spans="1:11" s="3" customFormat="1" ht="26.25" customHeight="1" x14ac:dyDescent="0.25">
      <c r="A47" s="355" t="s">
        <v>110</v>
      </c>
      <c r="B47" s="124" t="s">
        <v>111</v>
      </c>
      <c r="C47" s="115" t="s">
        <v>34</v>
      </c>
      <c r="D47" s="125">
        <v>3</v>
      </c>
      <c r="E47" s="125"/>
      <c r="F47" s="346"/>
      <c r="G47" s="357">
        <f t="shared" ref="G47:G60" si="3">ROUND(D47*F47,2)</f>
        <v>0</v>
      </c>
      <c r="H47" s="99"/>
      <c r="I47" s="60"/>
    </row>
    <row r="48" spans="1:11" s="3" customFormat="1" ht="84" customHeight="1" x14ac:dyDescent="0.25">
      <c r="A48" s="355" t="s">
        <v>145</v>
      </c>
      <c r="B48" s="124" t="s">
        <v>219</v>
      </c>
      <c r="C48" s="115"/>
      <c r="D48" s="125"/>
      <c r="E48" s="125"/>
      <c r="F48" s="346"/>
      <c r="G48" s="357">
        <f t="shared" si="3"/>
        <v>0</v>
      </c>
      <c r="H48" s="99"/>
      <c r="I48" s="60"/>
      <c r="J48" s="200"/>
    </row>
    <row r="49" spans="1:9" s="3" customFormat="1" ht="21.95" customHeight="1" x14ac:dyDescent="0.25">
      <c r="A49" s="355" t="s">
        <v>146</v>
      </c>
      <c r="B49" s="124" t="s">
        <v>135</v>
      </c>
      <c r="C49" s="115" t="s">
        <v>35</v>
      </c>
      <c r="D49" s="125">
        <v>0.3</v>
      </c>
      <c r="E49" s="125"/>
      <c r="F49" s="346"/>
      <c r="G49" s="357">
        <f t="shared" si="3"/>
        <v>0</v>
      </c>
      <c r="H49" s="99"/>
      <c r="I49" s="60"/>
    </row>
    <row r="50" spans="1:9" s="3" customFormat="1" ht="68.25" customHeight="1" x14ac:dyDescent="0.25">
      <c r="A50" s="355" t="s">
        <v>113</v>
      </c>
      <c r="B50" s="124" t="s">
        <v>220</v>
      </c>
      <c r="C50" s="115"/>
      <c r="D50" s="125"/>
      <c r="E50" s="125"/>
      <c r="F50" s="346"/>
      <c r="G50" s="357">
        <f t="shared" si="3"/>
        <v>0</v>
      </c>
      <c r="H50" s="99"/>
      <c r="I50" s="60"/>
    </row>
    <row r="51" spans="1:9" s="3" customFormat="1" ht="23.25" customHeight="1" x14ac:dyDescent="0.25">
      <c r="A51" s="355" t="s">
        <v>221</v>
      </c>
      <c r="B51" s="124" t="s">
        <v>222</v>
      </c>
      <c r="C51" s="115" t="s">
        <v>34</v>
      </c>
      <c r="D51" s="125">
        <v>2.84</v>
      </c>
      <c r="E51" s="125"/>
      <c r="F51" s="346"/>
      <c r="G51" s="357">
        <f t="shared" si="3"/>
        <v>0</v>
      </c>
      <c r="H51" s="99"/>
      <c r="I51" s="60"/>
    </row>
    <row r="52" spans="1:9" s="3" customFormat="1" ht="33" customHeight="1" x14ac:dyDescent="0.25">
      <c r="A52" s="356" t="s">
        <v>223</v>
      </c>
      <c r="B52" s="277" t="s">
        <v>224</v>
      </c>
      <c r="C52" s="278" t="s">
        <v>32</v>
      </c>
      <c r="D52" s="279">
        <v>2</v>
      </c>
      <c r="E52" s="279"/>
      <c r="F52" s="346"/>
      <c r="G52" s="357">
        <f t="shared" si="3"/>
        <v>0</v>
      </c>
      <c r="H52" s="132"/>
      <c r="I52" s="60"/>
    </row>
    <row r="53" spans="1:9" s="3" customFormat="1" ht="2.1" customHeight="1" x14ac:dyDescent="0.25">
      <c r="A53" s="364"/>
      <c r="B53" s="351"/>
      <c r="C53" s="351"/>
      <c r="D53" s="348"/>
      <c r="E53" s="348"/>
      <c r="F53" s="348"/>
      <c r="G53" s="357">
        <f t="shared" si="3"/>
        <v>0</v>
      </c>
      <c r="H53" s="99"/>
      <c r="I53" s="59"/>
    </row>
    <row r="54" spans="1:9" s="3" customFormat="1" ht="42.75" customHeight="1" x14ac:dyDescent="0.25">
      <c r="A54" s="356" t="s">
        <v>225</v>
      </c>
      <c r="B54" s="277" t="s">
        <v>226</v>
      </c>
      <c r="C54" s="278" t="s">
        <v>32</v>
      </c>
      <c r="D54" s="279">
        <v>88.75</v>
      </c>
      <c r="E54" s="279"/>
      <c r="F54" s="346"/>
      <c r="G54" s="357">
        <f t="shared" si="3"/>
        <v>0</v>
      </c>
      <c r="H54" s="99"/>
      <c r="I54" s="60"/>
    </row>
    <row r="55" spans="1:9" s="3" customFormat="1" ht="45" customHeight="1" x14ac:dyDescent="0.25">
      <c r="A55" s="355" t="s">
        <v>128</v>
      </c>
      <c r="B55" s="124" t="s">
        <v>227</v>
      </c>
      <c r="C55" s="115"/>
      <c r="D55" s="125"/>
      <c r="E55" s="125"/>
      <c r="F55" s="346"/>
      <c r="G55" s="357">
        <f t="shared" si="3"/>
        <v>0</v>
      </c>
      <c r="H55" s="99"/>
      <c r="I55" s="60"/>
    </row>
    <row r="56" spans="1:9" s="3" customFormat="1" ht="11.1" customHeight="1" x14ac:dyDescent="0.25">
      <c r="A56" s="355"/>
      <c r="B56" s="124" t="s">
        <v>405</v>
      </c>
      <c r="C56" s="115" t="s">
        <v>32</v>
      </c>
      <c r="D56" s="125">
        <v>2</v>
      </c>
      <c r="E56" s="125"/>
      <c r="F56" s="346"/>
      <c r="G56" s="357">
        <f t="shared" si="3"/>
        <v>0</v>
      </c>
      <c r="H56" s="99"/>
      <c r="I56" s="60"/>
    </row>
    <row r="57" spans="1:9" s="3" customFormat="1" ht="21.95" customHeight="1" x14ac:dyDescent="0.25">
      <c r="A57" s="355" t="s">
        <v>129</v>
      </c>
      <c r="B57" s="124" t="s">
        <v>230</v>
      </c>
      <c r="C57" s="115"/>
      <c r="D57" s="125"/>
      <c r="E57" s="125"/>
      <c r="F57" s="346"/>
      <c r="G57" s="357">
        <f t="shared" si="3"/>
        <v>0</v>
      </c>
      <c r="H57" s="99"/>
      <c r="I57" s="60"/>
    </row>
    <row r="58" spans="1:9" s="3" customFormat="1" ht="11.1" customHeight="1" x14ac:dyDescent="0.25">
      <c r="A58" s="355"/>
      <c r="B58" s="124" t="s">
        <v>405</v>
      </c>
      <c r="C58" s="115" t="s">
        <v>32</v>
      </c>
      <c r="D58" s="125">
        <v>1</v>
      </c>
      <c r="E58" s="125"/>
      <c r="F58" s="346"/>
      <c r="G58" s="357">
        <f t="shared" si="3"/>
        <v>0</v>
      </c>
      <c r="H58" s="99"/>
      <c r="I58" s="60"/>
    </row>
    <row r="59" spans="1:9" s="3" customFormat="1" ht="121.5" x14ac:dyDescent="0.25">
      <c r="A59" s="356" t="s">
        <v>232</v>
      </c>
      <c r="B59" s="277" t="s">
        <v>233</v>
      </c>
      <c r="C59" s="278"/>
      <c r="D59" s="279"/>
      <c r="E59" s="279"/>
      <c r="F59" s="346"/>
      <c r="G59" s="357">
        <f t="shared" si="3"/>
        <v>0</v>
      </c>
      <c r="H59" s="132"/>
      <c r="I59" s="60"/>
    </row>
    <row r="60" spans="1:9" s="3" customFormat="1" ht="13.5" x14ac:dyDescent="0.25">
      <c r="A60" s="356"/>
      <c r="B60" s="277" t="s">
        <v>393</v>
      </c>
      <c r="C60" s="278" t="s">
        <v>67</v>
      </c>
      <c r="D60" s="279">
        <v>4.5</v>
      </c>
      <c r="E60" s="279"/>
      <c r="F60" s="346"/>
      <c r="G60" s="357">
        <f t="shared" si="3"/>
        <v>0</v>
      </c>
      <c r="H60" s="132"/>
      <c r="I60" s="60"/>
    </row>
    <row r="61" spans="1:9" s="3" customFormat="1" ht="11.1" customHeight="1" x14ac:dyDescent="0.25">
      <c r="A61" s="355"/>
      <c r="B61" s="124"/>
      <c r="C61" s="115"/>
      <c r="D61" s="125"/>
      <c r="E61" s="125"/>
      <c r="F61" s="126" t="s">
        <v>109</v>
      </c>
      <c r="G61" s="358">
        <f>SUM(G47:G60)</f>
        <v>0</v>
      </c>
      <c r="H61" s="122"/>
      <c r="I61" s="60"/>
    </row>
    <row r="62" spans="1:9" s="3" customFormat="1" ht="11.1" customHeight="1" x14ac:dyDescent="0.25">
      <c r="A62" s="356"/>
      <c r="B62" s="114" t="s">
        <v>116</v>
      </c>
      <c r="C62" s="115"/>
      <c r="D62" s="125"/>
      <c r="E62" s="125"/>
      <c r="F62" s="268"/>
      <c r="G62" s="357"/>
      <c r="H62" s="99"/>
      <c r="I62" s="60"/>
    </row>
    <row r="63" spans="1:9" s="3" customFormat="1" ht="21.95" customHeight="1" x14ac:dyDescent="0.25">
      <c r="A63" s="355" t="s">
        <v>117</v>
      </c>
      <c r="B63" s="124" t="s">
        <v>236</v>
      </c>
      <c r="C63" s="115"/>
      <c r="D63" s="125"/>
      <c r="E63" s="125"/>
      <c r="F63" s="268"/>
      <c r="G63" s="357"/>
      <c r="H63" s="99"/>
      <c r="I63" s="60"/>
    </row>
    <row r="64" spans="1:9" s="3" customFormat="1" ht="11.1" customHeight="1" x14ac:dyDescent="0.25">
      <c r="A64" s="355" t="s">
        <v>123</v>
      </c>
      <c r="B64" s="124" t="s">
        <v>124</v>
      </c>
      <c r="C64" s="115" t="s">
        <v>35</v>
      </c>
      <c r="D64" s="125">
        <v>0.42</v>
      </c>
      <c r="E64" s="125"/>
      <c r="F64" s="346"/>
      <c r="G64" s="357">
        <f t="shared" ref="G64:G90" si="4">ROUND(D64*F64,2)</f>
        <v>0</v>
      </c>
      <c r="H64" s="99"/>
      <c r="I64" s="99"/>
    </row>
    <row r="65" spans="1:9" s="3" customFormat="1" ht="21.95" customHeight="1" x14ac:dyDescent="0.25">
      <c r="A65" s="355" t="s">
        <v>120</v>
      </c>
      <c r="B65" s="124" t="s">
        <v>126</v>
      </c>
      <c r="C65" s="115"/>
      <c r="D65" s="125"/>
      <c r="E65" s="125"/>
      <c r="F65" s="346"/>
      <c r="G65" s="357">
        <f t="shared" si="4"/>
        <v>0</v>
      </c>
      <c r="H65" s="99"/>
      <c r="I65" s="99"/>
    </row>
    <row r="66" spans="1:9" s="3" customFormat="1" ht="27.75" customHeight="1" x14ac:dyDescent="0.25">
      <c r="A66" s="355" t="s">
        <v>138</v>
      </c>
      <c r="B66" s="124" t="s">
        <v>139</v>
      </c>
      <c r="C66" s="115" t="s">
        <v>121</v>
      </c>
      <c r="D66" s="125">
        <v>28.07</v>
      </c>
      <c r="E66" s="125"/>
      <c r="F66" s="346"/>
      <c r="G66" s="357">
        <f t="shared" si="4"/>
        <v>0</v>
      </c>
      <c r="H66" s="99"/>
      <c r="I66" s="99"/>
    </row>
    <row r="67" spans="1:9" s="3" customFormat="1" ht="40.5" customHeight="1" x14ac:dyDescent="0.25">
      <c r="A67" s="355" t="s">
        <v>237</v>
      </c>
      <c r="B67" s="124" t="s">
        <v>163</v>
      </c>
      <c r="C67" s="115"/>
      <c r="D67" s="125"/>
      <c r="E67" s="125"/>
      <c r="F67" s="346"/>
      <c r="G67" s="357">
        <f t="shared" si="4"/>
        <v>0</v>
      </c>
      <c r="H67" s="99"/>
      <c r="I67" s="99"/>
    </row>
    <row r="68" spans="1:9" s="3" customFormat="1" ht="15" customHeight="1" x14ac:dyDescent="0.25">
      <c r="A68" s="355" t="s">
        <v>238</v>
      </c>
      <c r="B68" s="124" t="s">
        <v>239</v>
      </c>
      <c r="C68" s="115" t="s">
        <v>32</v>
      </c>
      <c r="D68" s="125">
        <v>72</v>
      </c>
      <c r="E68" s="125"/>
      <c r="F68" s="346"/>
      <c r="G68" s="357">
        <f t="shared" si="4"/>
        <v>0</v>
      </c>
      <c r="H68" s="99"/>
      <c r="I68" s="99"/>
    </row>
    <row r="69" spans="1:9" s="3" customFormat="1" ht="11.1" customHeight="1" x14ac:dyDescent="0.25">
      <c r="A69" s="355" t="s">
        <v>240</v>
      </c>
      <c r="B69" s="124" t="s">
        <v>130</v>
      </c>
      <c r="C69" s="115"/>
      <c r="D69" s="125"/>
      <c r="E69" s="125"/>
      <c r="F69" s="346"/>
      <c r="G69" s="357">
        <f t="shared" si="4"/>
        <v>0</v>
      </c>
      <c r="H69" s="99"/>
      <c r="I69" s="99"/>
    </row>
    <row r="70" spans="1:9" s="3" customFormat="1" ht="11.1" customHeight="1" x14ac:dyDescent="0.25">
      <c r="A70" s="355"/>
      <c r="B70" s="124" t="s">
        <v>406</v>
      </c>
      <c r="C70" s="115" t="s">
        <v>243</v>
      </c>
      <c r="D70" s="125">
        <v>15</v>
      </c>
      <c r="E70" s="125"/>
      <c r="F70" s="346"/>
      <c r="G70" s="357">
        <f t="shared" si="4"/>
        <v>0</v>
      </c>
      <c r="H70" s="99"/>
      <c r="I70" s="99"/>
    </row>
    <row r="71" spans="1:9" s="3" customFormat="1" ht="32.25" customHeight="1" x14ac:dyDescent="0.25">
      <c r="A71" s="355" t="s">
        <v>244</v>
      </c>
      <c r="B71" s="124" t="s">
        <v>245</v>
      </c>
      <c r="C71" s="115"/>
      <c r="D71" s="125"/>
      <c r="E71" s="125"/>
      <c r="F71" s="346"/>
      <c r="G71" s="357">
        <f t="shared" si="4"/>
        <v>0</v>
      </c>
      <c r="H71" s="99"/>
      <c r="I71" s="99"/>
    </row>
    <row r="72" spans="1:9" s="3" customFormat="1" ht="11.1" customHeight="1" x14ac:dyDescent="0.25">
      <c r="A72" s="355"/>
      <c r="B72" s="124" t="s">
        <v>405</v>
      </c>
      <c r="C72" s="115" t="s">
        <v>32</v>
      </c>
      <c r="D72" s="125">
        <v>1</v>
      </c>
      <c r="E72" s="125"/>
      <c r="F72" s="346"/>
      <c r="G72" s="357">
        <f t="shared" si="4"/>
        <v>0</v>
      </c>
      <c r="H72" s="99"/>
      <c r="I72" s="99"/>
    </row>
    <row r="73" spans="1:9" s="3" customFormat="1" ht="11.1" customHeight="1" x14ac:dyDescent="0.25">
      <c r="A73" s="355" t="s">
        <v>131</v>
      </c>
      <c r="B73" s="124" t="s">
        <v>247</v>
      </c>
      <c r="C73" s="115"/>
      <c r="D73" s="125"/>
      <c r="E73" s="125"/>
      <c r="F73" s="346"/>
      <c r="G73" s="357">
        <f t="shared" si="4"/>
        <v>0</v>
      </c>
      <c r="H73" s="99"/>
      <c r="I73" s="99"/>
    </row>
    <row r="74" spans="1:9" s="3" customFormat="1" ht="11.1" customHeight="1" x14ac:dyDescent="0.25">
      <c r="A74" s="355" t="s">
        <v>248</v>
      </c>
      <c r="B74" s="124" t="s">
        <v>249</v>
      </c>
      <c r="C74" s="115" t="s">
        <v>32</v>
      </c>
      <c r="D74" s="125">
        <v>1</v>
      </c>
      <c r="E74" s="125"/>
      <c r="F74" s="346"/>
      <c r="G74" s="357">
        <f t="shared" si="4"/>
        <v>0</v>
      </c>
      <c r="H74" s="99"/>
      <c r="I74" s="99"/>
    </row>
    <row r="75" spans="1:9" s="3" customFormat="1" ht="29.25" customHeight="1" x14ac:dyDescent="0.25">
      <c r="A75" s="355" t="s">
        <v>250</v>
      </c>
      <c r="B75" s="124" t="s">
        <v>251</v>
      </c>
      <c r="C75" s="115"/>
      <c r="D75" s="125"/>
      <c r="E75" s="125"/>
      <c r="F75" s="346"/>
      <c r="G75" s="357">
        <f t="shared" si="4"/>
        <v>0</v>
      </c>
      <c r="H75" s="99"/>
      <c r="I75" s="99"/>
    </row>
    <row r="76" spans="1:9" s="3" customFormat="1" ht="11.1" customHeight="1" x14ac:dyDescent="0.25">
      <c r="A76" s="355"/>
      <c r="B76" s="124" t="s">
        <v>405</v>
      </c>
      <c r="C76" s="115" t="s">
        <v>32</v>
      </c>
      <c r="D76" s="125">
        <v>2</v>
      </c>
      <c r="E76" s="125"/>
      <c r="F76" s="352"/>
      <c r="G76" s="357">
        <f t="shared" si="4"/>
        <v>0</v>
      </c>
      <c r="H76" s="99"/>
      <c r="I76" s="99"/>
    </row>
    <row r="77" spans="1:9" s="3" customFormat="1" ht="24.75" customHeight="1" x14ac:dyDescent="0.25">
      <c r="A77" s="355" t="s">
        <v>253</v>
      </c>
      <c r="B77" s="124" t="s">
        <v>132</v>
      </c>
      <c r="C77" s="115"/>
      <c r="D77" s="125"/>
      <c r="E77" s="125"/>
      <c r="F77" s="352"/>
      <c r="G77" s="357">
        <f t="shared" si="4"/>
        <v>0</v>
      </c>
      <c r="H77" s="99"/>
      <c r="I77" s="99"/>
    </row>
    <row r="78" spans="1:9" s="3" customFormat="1" ht="11.1" customHeight="1" x14ac:dyDescent="0.25">
      <c r="A78" s="355"/>
      <c r="B78" s="124" t="s">
        <v>405</v>
      </c>
      <c r="C78" s="115" t="s">
        <v>32</v>
      </c>
      <c r="D78" s="125">
        <v>1</v>
      </c>
      <c r="E78" s="125"/>
      <c r="F78" s="352"/>
      <c r="G78" s="357">
        <f t="shared" si="4"/>
        <v>0</v>
      </c>
      <c r="H78" s="99"/>
      <c r="I78" s="99"/>
    </row>
    <row r="79" spans="1:9" s="3" customFormat="1" ht="39" customHeight="1" x14ac:dyDescent="0.25">
      <c r="A79" s="356" t="s">
        <v>255</v>
      </c>
      <c r="B79" s="277" t="s">
        <v>256</v>
      </c>
      <c r="C79" s="278"/>
      <c r="D79" s="279"/>
      <c r="E79" s="279"/>
      <c r="F79" s="352"/>
      <c r="G79" s="357">
        <f t="shared" si="4"/>
        <v>0</v>
      </c>
      <c r="H79" s="132"/>
      <c r="I79" s="99"/>
    </row>
    <row r="80" spans="1:9" s="3" customFormat="1" ht="11.1" customHeight="1" x14ac:dyDescent="0.25">
      <c r="A80" s="356"/>
      <c r="B80" s="277" t="s">
        <v>394</v>
      </c>
      <c r="C80" s="278" t="s">
        <v>32</v>
      </c>
      <c r="D80" s="279">
        <v>1</v>
      </c>
      <c r="E80" s="279"/>
      <c r="F80" s="346"/>
      <c r="G80" s="357">
        <f t="shared" si="4"/>
        <v>0</v>
      </c>
      <c r="H80" s="132"/>
      <c r="I80" s="99"/>
    </row>
    <row r="81" spans="1:9" s="3" customFormat="1" ht="38.25" customHeight="1" x14ac:dyDescent="0.25">
      <c r="A81" s="356" t="s">
        <v>133</v>
      </c>
      <c r="B81" s="277" t="s">
        <v>259</v>
      </c>
      <c r="C81" s="278" t="s">
        <v>32</v>
      </c>
      <c r="D81" s="279">
        <v>1</v>
      </c>
      <c r="E81" s="279"/>
      <c r="F81" s="346"/>
      <c r="G81" s="357">
        <f t="shared" si="4"/>
        <v>0</v>
      </c>
      <c r="H81" s="132"/>
      <c r="I81" s="99"/>
    </row>
    <row r="82" spans="1:9" s="3" customFormat="1" ht="30" customHeight="1" x14ac:dyDescent="0.25">
      <c r="A82" s="356" t="s">
        <v>260</v>
      </c>
      <c r="B82" s="277" t="s">
        <v>261</v>
      </c>
      <c r="C82" s="278"/>
      <c r="D82" s="279"/>
      <c r="E82" s="279"/>
      <c r="F82" s="346"/>
      <c r="G82" s="357">
        <f t="shared" si="4"/>
        <v>0</v>
      </c>
      <c r="H82" s="132"/>
      <c r="I82" s="99"/>
    </row>
    <row r="83" spans="1:9" s="3" customFormat="1" ht="11.1" customHeight="1" x14ac:dyDescent="0.25">
      <c r="A83" s="356"/>
      <c r="B83" s="277" t="s">
        <v>395</v>
      </c>
      <c r="C83" s="278" t="s">
        <v>32</v>
      </c>
      <c r="D83" s="279">
        <v>1</v>
      </c>
      <c r="E83" s="279"/>
      <c r="F83" s="346"/>
      <c r="G83" s="357">
        <f t="shared" si="4"/>
        <v>0</v>
      </c>
      <c r="H83" s="132"/>
      <c r="I83" s="99"/>
    </row>
    <row r="84" spans="1:9" s="3" customFormat="1" ht="11.1" customHeight="1" x14ac:dyDescent="0.25">
      <c r="A84" s="356"/>
      <c r="B84" s="277" t="s">
        <v>396</v>
      </c>
      <c r="C84" s="278" t="s">
        <v>32</v>
      </c>
      <c r="D84" s="279">
        <v>2</v>
      </c>
      <c r="E84" s="279"/>
      <c r="F84" s="346"/>
      <c r="G84" s="357">
        <f t="shared" si="4"/>
        <v>0</v>
      </c>
      <c r="H84" s="132"/>
      <c r="I84" s="99"/>
    </row>
    <row r="85" spans="1:9" s="3" customFormat="1" ht="11.1" customHeight="1" x14ac:dyDescent="0.25">
      <c r="A85" s="356"/>
      <c r="B85" s="277" t="s">
        <v>397</v>
      </c>
      <c r="C85" s="278" t="s">
        <v>32</v>
      </c>
      <c r="D85" s="279">
        <v>1</v>
      </c>
      <c r="E85" s="279"/>
      <c r="F85" s="346"/>
      <c r="G85" s="357">
        <f t="shared" si="4"/>
        <v>0</v>
      </c>
      <c r="H85" s="132"/>
      <c r="I85" s="99"/>
    </row>
    <row r="86" spans="1:9" s="3" customFormat="1" ht="2.1" customHeight="1" x14ac:dyDescent="0.25">
      <c r="A86" s="364"/>
      <c r="B86" s="351"/>
      <c r="C86" s="351"/>
      <c r="D86" s="348"/>
      <c r="E86" s="348"/>
      <c r="F86" s="348"/>
      <c r="G86" s="357">
        <f t="shared" si="4"/>
        <v>0</v>
      </c>
      <c r="H86" s="132"/>
      <c r="I86" s="60"/>
    </row>
    <row r="87" spans="1:9" s="3" customFormat="1" ht="11.1" customHeight="1" x14ac:dyDescent="0.25">
      <c r="A87" s="356"/>
      <c r="B87" s="277" t="s">
        <v>398</v>
      </c>
      <c r="C87" s="278" t="s">
        <v>32</v>
      </c>
      <c r="D87" s="279">
        <v>1</v>
      </c>
      <c r="E87" s="279"/>
      <c r="F87" s="346"/>
      <c r="G87" s="357">
        <f t="shared" si="4"/>
        <v>0</v>
      </c>
      <c r="H87" s="132"/>
      <c r="I87" s="99"/>
    </row>
    <row r="88" spans="1:9" s="3" customFormat="1" ht="40.5" x14ac:dyDescent="0.25">
      <c r="A88" s="356"/>
      <c r="B88" s="277" t="s">
        <v>399</v>
      </c>
      <c r="C88" s="278" t="s">
        <v>32</v>
      </c>
      <c r="D88" s="279">
        <v>30</v>
      </c>
      <c r="E88" s="279"/>
      <c r="F88" s="346"/>
      <c r="G88" s="357">
        <f t="shared" si="4"/>
        <v>0</v>
      </c>
      <c r="H88" s="99"/>
      <c r="I88" s="99"/>
    </row>
    <row r="89" spans="1:9" s="3" customFormat="1" ht="40.5" x14ac:dyDescent="0.25">
      <c r="A89" s="356" t="s">
        <v>272</v>
      </c>
      <c r="B89" s="277" t="s">
        <v>273</v>
      </c>
      <c r="C89" s="278"/>
      <c r="D89" s="279"/>
      <c r="E89" s="279"/>
      <c r="F89" s="346"/>
      <c r="G89" s="357">
        <f t="shared" si="4"/>
        <v>0</v>
      </c>
      <c r="H89" s="99"/>
      <c r="I89" s="99"/>
    </row>
    <row r="90" spans="1:9" s="3" customFormat="1" ht="21.95" customHeight="1" x14ac:dyDescent="0.25">
      <c r="A90" s="356"/>
      <c r="B90" s="277" t="s">
        <v>407</v>
      </c>
      <c r="C90" s="278" t="s">
        <v>67</v>
      </c>
      <c r="D90" s="279">
        <v>4.5</v>
      </c>
      <c r="E90" s="279"/>
      <c r="F90" s="346"/>
      <c r="G90" s="357">
        <f t="shared" si="4"/>
        <v>0</v>
      </c>
      <c r="H90" s="99"/>
      <c r="I90" s="99"/>
    </row>
    <row r="91" spans="1:9" s="3" customFormat="1" ht="11.1" customHeight="1" x14ac:dyDescent="0.25">
      <c r="A91" s="355"/>
      <c r="B91" s="124"/>
      <c r="C91" s="115"/>
      <c r="D91" s="125"/>
      <c r="E91" s="125"/>
      <c r="F91" s="126" t="s">
        <v>116</v>
      </c>
      <c r="G91" s="358">
        <f>SUM(G63:G90)</f>
        <v>0</v>
      </c>
      <c r="H91" s="122"/>
      <c r="I91" s="60"/>
    </row>
    <row r="92" spans="1:9" s="3" customFormat="1" ht="11.1" customHeight="1" x14ac:dyDescent="0.25">
      <c r="A92" s="353">
        <v>6</v>
      </c>
      <c r="B92" s="117" t="s">
        <v>134</v>
      </c>
      <c r="C92" s="115"/>
      <c r="D92" s="125"/>
      <c r="E92" s="125"/>
      <c r="F92" s="268"/>
      <c r="G92" s="357"/>
      <c r="H92" s="99"/>
      <c r="I92" s="60"/>
    </row>
    <row r="93" spans="1:9" s="3" customFormat="1" ht="11.1" customHeight="1" x14ac:dyDescent="0.25">
      <c r="A93" s="355"/>
      <c r="B93" s="117" t="s">
        <v>109</v>
      </c>
      <c r="C93" s="115"/>
      <c r="D93" s="125"/>
      <c r="E93" s="125"/>
      <c r="F93" s="268"/>
      <c r="G93" s="357"/>
      <c r="H93" s="99"/>
      <c r="I93" s="60"/>
    </row>
    <row r="94" spans="1:9" s="3" customFormat="1" ht="11.1" customHeight="1" x14ac:dyDescent="0.25">
      <c r="A94" s="355" t="s">
        <v>110</v>
      </c>
      <c r="B94" s="124" t="s">
        <v>111</v>
      </c>
      <c r="C94" s="115" t="s">
        <v>34</v>
      </c>
      <c r="D94" s="125">
        <v>10.24</v>
      </c>
      <c r="E94" s="125"/>
      <c r="F94" s="346"/>
      <c r="G94" s="357">
        <f t="shared" ref="G94:G109" si="5">ROUND(D94*F94,2)</f>
        <v>0</v>
      </c>
      <c r="H94" s="99"/>
      <c r="I94" s="60"/>
    </row>
    <row r="95" spans="1:9" s="3" customFormat="1" ht="21.95" customHeight="1" x14ac:dyDescent="0.25">
      <c r="A95" s="355" t="s">
        <v>145</v>
      </c>
      <c r="B95" s="124" t="s">
        <v>219</v>
      </c>
      <c r="C95" s="115"/>
      <c r="D95" s="125"/>
      <c r="E95" s="125"/>
      <c r="F95" s="346"/>
      <c r="G95" s="357">
        <f t="shared" si="5"/>
        <v>0</v>
      </c>
      <c r="H95" s="99"/>
      <c r="I95" s="60"/>
    </row>
    <row r="96" spans="1:9" s="3" customFormat="1" ht="21.95" customHeight="1" x14ac:dyDescent="0.25">
      <c r="A96" s="355" t="s">
        <v>146</v>
      </c>
      <c r="B96" s="124" t="s">
        <v>135</v>
      </c>
      <c r="C96" s="115" t="s">
        <v>35</v>
      </c>
      <c r="D96" s="125">
        <v>3.14</v>
      </c>
      <c r="E96" s="125"/>
      <c r="F96" s="346"/>
      <c r="G96" s="357">
        <f t="shared" si="5"/>
        <v>0</v>
      </c>
      <c r="H96" s="99"/>
      <c r="I96" s="60"/>
    </row>
    <row r="97" spans="1:9" s="3" customFormat="1" ht="21.95" customHeight="1" x14ac:dyDescent="0.25">
      <c r="A97" s="355" t="s">
        <v>150</v>
      </c>
      <c r="B97" s="124" t="s">
        <v>276</v>
      </c>
      <c r="C97" s="115"/>
      <c r="D97" s="125"/>
      <c r="E97" s="125"/>
      <c r="F97" s="346"/>
      <c r="G97" s="357">
        <f t="shared" si="5"/>
        <v>0</v>
      </c>
      <c r="H97" s="99"/>
      <c r="I97" s="60"/>
    </row>
    <row r="98" spans="1:9" s="3" customFormat="1" ht="11.1" customHeight="1" x14ac:dyDescent="0.25">
      <c r="A98" s="355" t="s">
        <v>151</v>
      </c>
      <c r="B98" s="124" t="s">
        <v>152</v>
      </c>
      <c r="C98" s="115" t="s">
        <v>35</v>
      </c>
      <c r="D98" s="125">
        <v>0.42</v>
      </c>
      <c r="E98" s="125"/>
      <c r="F98" s="346"/>
      <c r="G98" s="357">
        <f t="shared" si="5"/>
        <v>0</v>
      </c>
      <c r="H98" s="99"/>
      <c r="I98" s="60"/>
    </row>
    <row r="99" spans="1:9" s="3" customFormat="1" ht="21.95" customHeight="1" x14ac:dyDescent="0.25">
      <c r="A99" s="355" t="s">
        <v>125</v>
      </c>
      <c r="B99" s="124" t="s">
        <v>277</v>
      </c>
      <c r="C99" s="115"/>
      <c r="D99" s="125"/>
      <c r="E99" s="125"/>
      <c r="F99" s="346"/>
      <c r="G99" s="357">
        <f t="shared" si="5"/>
        <v>0</v>
      </c>
      <c r="H99" s="99"/>
      <c r="I99" s="60"/>
    </row>
    <row r="100" spans="1:9" s="3" customFormat="1" ht="21.95" customHeight="1" x14ac:dyDescent="0.25">
      <c r="A100" s="355" t="s">
        <v>278</v>
      </c>
      <c r="B100" s="124" t="s">
        <v>279</v>
      </c>
      <c r="C100" s="115" t="s">
        <v>35</v>
      </c>
      <c r="D100" s="125">
        <v>1.62</v>
      </c>
      <c r="E100" s="125"/>
      <c r="F100" s="346"/>
      <c r="G100" s="357">
        <f t="shared" si="5"/>
        <v>0</v>
      </c>
      <c r="H100" s="99"/>
      <c r="I100" s="60"/>
    </row>
    <row r="101" spans="1:9" s="3" customFormat="1" ht="21.95" customHeight="1" x14ac:dyDescent="0.25">
      <c r="A101" s="355" t="s">
        <v>153</v>
      </c>
      <c r="B101" s="124" t="s">
        <v>280</v>
      </c>
      <c r="C101" s="115"/>
      <c r="D101" s="125"/>
      <c r="E101" s="125"/>
      <c r="F101" s="346"/>
      <c r="G101" s="357">
        <f t="shared" si="5"/>
        <v>0</v>
      </c>
      <c r="H101" s="99"/>
      <c r="I101" s="60"/>
    </row>
    <row r="102" spans="1:9" s="3" customFormat="1" ht="21.95" customHeight="1" x14ac:dyDescent="0.25">
      <c r="A102" s="355" t="s">
        <v>154</v>
      </c>
      <c r="B102" s="124" t="s">
        <v>281</v>
      </c>
      <c r="C102" s="115" t="s">
        <v>35</v>
      </c>
      <c r="D102" s="125">
        <v>0.91</v>
      </c>
      <c r="E102" s="125"/>
      <c r="F102" s="346"/>
      <c r="G102" s="357">
        <f t="shared" si="5"/>
        <v>0</v>
      </c>
      <c r="H102" s="99"/>
      <c r="I102" s="60"/>
    </row>
    <row r="103" spans="1:9" s="3" customFormat="1" ht="21.95" customHeight="1" x14ac:dyDescent="0.25">
      <c r="A103" s="355" t="s">
        <v>282</v>
      </c>
      <c r="B103" s="124" t="s">
        <v>283</v>
      </c>
      <c r="C103" s="115"/>
      <c r="D103" s="125"/>
      <c r="E103" s="125"/>
      <c r="F103" s="346"/>
      <c r="G103" s="357">
        <f t="shared" si="5"/>
        <v>0</v>
      </c>
      <c r="H103" s="99"/>
      <c r="I103" s="60"/>
    </row>
    <row r="104" spans="1:9" s="3" customFormat="1" ht="11.1" customHeight="1" x14ac:dyDescent="0.25">
      <c r="A104" s="355" t="s">
        <v>284</v>
      </c>
      <c r="B104" s="124" t="s">
        <v>285</v>
      </c>
      <c r="C104" s="115" t="s">
        <v>34</v>
      </c>
      <c r="D104" s="125">
        <v>9.9</v>
      </c>
      <c r="E104" s="125"/>
      <c r="F104" s="346"/>
      <c r="G104" s="357">
        <f t="shared" si="5"/>
        <v>0</v>
      </c>
      <c r="H104" s="99"/>
      <c r="I104" s="60"/>
    </row>
    <row r="105" spans="1:9" s="3" customFormat="1" ht="21.95" customHeight="1" x14ac:dyDescent="0.25">
      <c r="A105" s="355" t="s">
        <v>113</v>
      </c>
      <c r="B105" s="124" t="s">
        <v>220</v>
      </c>
      <c r="C105" s="115"/>
      <c r="D105" s="125"/>
      <c r="E105" s="125"/>
      <c r="F105" s="346"/>
      <c r="G105" s="357">
        <f t="shared" si="5"/>
        <v>0</v>
      </c>
      <c r="H105" s="99"/>
      <c r="I105" s="60"/>
    </row>
    <row r="106" spans="1:9" s="3" customFormat="1" ht="11.1" customHeight="1" x14ac:dyDescent="0.25">
      <c r="A106" s="355" t="s">
        <v>122</v>
      </c>
      <c r="B106" s="124" t="s">
        <v>286</v>
      </c>
      <c r="C106" s="115" t="s">
        <v>34</v>
      </c>
      <c r="D106" s="125">
        <v>2.64</v>
      </c>
      <c r="E106" s="125"/>
      <c r="F106" s="346"/>
      <c r="G106" s="357">
        <f t="shared" si="5"/>
        <v>0</v>
      </c>
      <c r="H106" s="99"/>
      <c r="I106" s="60"/>
    </row>
    <row r="107" spans="1:9" s="3" customFormat="1" ht="21.95" customHeight="1" x14ac:dyDescent="0.25">
      <c r="A107" s="355" t="s">
        <v>114</v>
      </c>
      <c r="B107" s="124" t="s">
        <v>287</v>
      </c>
      <c r="C107" s="115" t="s">
        <v>34</v>
      </c>
      <c r="D107" s="125">
        <v>6.63</v>
      </c>
      <c r="E107" s="125"/>
      <c r="F107" s="346"/>
      <c r="G107" s="357">
        <f t="shared" si="5"/>
        <v>0</v>
      </c>
      <c r="H107" s="99"/>
      <c r="I107" s="60"/>
    </row>
    <row r="108" spans="1:9" s="3" customFormat="1" ht="21.95" customHeight="1" x14ac:dyDescent="0.25">
      <c r="A108" s="355" t="s">
        <v>288</v>
      </c>
      <c r="B108" s="124" t="s">
        <v>289</v>
      </c>
      <c r="C108" s="115"/>
      <c r="D108" s="125"/>
      <c r="E108" s="125"/>
      <c r="F108" s="346"/>
      <c r="G108" s="357">
        <f t="shared" si="5"/>
        <v>0</v>
      </c>
      <c r="H108" s="99"/>
      <c r="I108" s="60"/>
    </row>
    <row r="109" spans="1:9" s="3" customFormat="1" ht="21.95" customHeight="1" x14ac:dyDescent="0.25">
      <c r="A109" s="355" t="s">
        <v>290</v>
      </c>
      <c r="B109" s="124" t="s">
        <v>137</v>
      </c>
      <c r="C109" s="115" t="s">
        <v>34</v>
      </c>
      <c r="D109" s="125">
        <v>5.25</v>
      </c>
      <c r="E109" s="125"/>
      <c r="F109" s="346"/>
      <c r="G109" s="357">
        <f t="shared" si="5"/>
        <v>0</v>
      </c>
      <c r="H109" s="99"/>
      <c r="I109" s="60"/>
    </row>
    <row r="110" spans="1:9" s="3" customFormat="1" ht="11.1" customHeight="1" x14ac:dyDescent="0.25">
      <c r="A110" s="355"/>
      <c r="B110" s="124"/>
      <c r="C110" s="115"/>
      <c r="D110" s="125"/>
      <c r="E110" s="125"/>
      <c r="F110" s="126" t="s">
        <v>109</v>
      </c>
      <c r="G110" s="358">
        <f>SUM(G94:G109)</f>
        <v>0</v>
      </c>
      <c r="H110" s="122"/>
      <c r="I110" s="60"/>
    </row>
    <row r="111" spans="1:9" s="3" customFormat="1" ht="11.1" customHeight="1" x14ac:dyDescent="0.25">
      <c r="A111" s="355"/>
      <c r="B111" s="114" t="s">
        <v>116</v>
      </c>
      <c r="C111" s="115"/>
      <c r="D111" s="125"/>
      <c r="E111" s="125"/>
      <c r="F111" s="268"/>
      <c r="G111" s="357"/>
      <c r="H111" s="99"/>
      <c r="I111" s="60"/>
    </row>
    <row r="112" spans="1:9" s="3" customFormat="1" ht="21.95" customHeight="1" x14ac:dyDescent="0.25">
      <c r="A112" s="355" t="s">
        <v>117</v>
      </c>
      <c r="B112" s="124" t="s">
        <v>236</v>
      </c>
      <c r="C112" s="115"/>
      <c r="D112" s="125"/>
      <c r="E112" s="125"/>
      <c r="F112" s="268"/>
      <c r="G112" s="357"/>
      <c r="H112" s="99"/>
      <c r="I112" s="60"/>
    </row>
    <row r="113" spans="1:9" s="3" customFormat="1" ht="11.1" customHeight="1" x14ac:dyDescent="0.25">
      <c r="A113" s="355" t="s">
        <v>118</v>
      </c>
      <c r="B113" s="124" t="s">
        <v>119</v>
      </c>
      <c r="C113" s="115" t="s">
        <v>35</v>
      </c>
      <c r="D113" s="125">
        <v>0.77</v>
      </c>
      <c r="E113" s="125"/>
      <c r="F113" s="346"/>
      <c r="G113" s="357">
        <f t="shared" ref="G113:G134" si="6">ROUND(D113*F113,2)</f>
        <v>0</v>
      </c>
      <c r="H113" s="99"/>
      <c r="I113" s="99"/>
    </row>
    <row r="114" spans="1:9" s="3" customFormat="1" ht="21.95" customHeight="1" x14ac:dyDescent="0.25">
      <c r="A114" s="355" t="s">
        <v>120</v>
      </c>
      <c r="B114" s="124" t="s">
        <v>126</v>
      </c>
      <c r="C114" s="115"/>
      <c r="D114" s="125"/>
      <c r="E114" s="125"/>
      <c r="F114" s="346"/>
      <c r="G114" s="357">
        <f t="shared" si="6"/>
        <v>0</v>
      </c>
      <c r="H114" s="99"/>
      <c r="I114" s="99"/>
    </row>
    <row r="115" spans="1:9" s="3" customFormat="1" ht="21.95" customHeight="1" x14ac:dyDescent="0.25">
      <c r="A115" s="355" t="s">
        <v>138</v>
      </c>
      <c r="B115" s="124" t="s">
        <v>139</v>
      </c>
      <c r="C115" s="115" t="s">
        <v>121</v>
      </c>
      <c r="D115" s="125">
        <v>33.450000000000003</v>
      </c>
      <c r="E115" s="125"/>
      <c r="F115" s="346"/>
      <c r="G115" s="357">
        <f t="shared" si="6"/>
        <v>0</v>
      </c>
      <c r="H115" s="99"/>
      <c r="I115" s="99"/>
    </row>
    <row r="116" spans="1:9" s="3" customFormat="1" ht="11.1" customHeight="1" x14ac:dyDescent="0.25">
      <c r="A116" s="356" t="s">
        <v>291</v>
      </c>
      <c r="B116" s="277" t="s">
        <v>292</v>
      </c>
      <c r="C116" s="278" t="s">
        <v>67</v>
      </c>
      <c r="D116" s="279">
        <v>13.2</v>
      </c>
      <c r="E116" s="279"/>
      <c r="F116" s="346"/>
      <c r="G116" s="357">
        <f t="shared" si="6"/>
        <v>0</v>
      </c>
      <c r="H116" s="99"/>
      <c r="I116" s="99"/>
    </row>
    <row r="117" spans="1:9" s="3" customFormat="1" ht="2.1" customHeight="1" x14ac:dyDescent="0.25">
      <c r="A117" s="364"/>
      <c r="B117" s="351"/>
      <c r="C117" s="351"/>
      <c r="D117" s="348"/>
      <c r="E117" s="348"/>
      <c r="F117" s="348"/>
      <c r="G117" s="357">
        <f t="shared" si="6"/>
        <v>0</v>
      </c>
      <c r="H117" s="99"/>
      <c r="I117" s="60"/>
    </row>
    <row r="118" spans="1:9" s="3" customFormat="1" ht="77.099999999999994" customHeight="1" x14ac:dyDescent="0.25">
      <c r="A118" s="355" t="s">
        <v>293</v>
      </c>
      <c r="B118" s="124" t="s">
        <v>294</v>
      </c>
      <c r="C118" s="115"/>
      <c r="D118" s="125"/>
      <c r="E118" s="125"/>
      <c r="F118" s="346"/>
      <c r="G118" s="357">
        <f t="shared" si="6"/>
        <v>0</v>
      </c>
      <c r="H118" s="99"/>
      <c r="I118" s="60"/>
    </row>
    <row r="119" spans="1:9" s="3" customFormat="1" ht="21.95" customHeight="1" x14ac:dyDescent="0.25">
      <c r="A119" s="355" t="s">
        <v>295</v>
      </c>
      <c r="B119" s="124" t="s">
        <v>136</v>
      </c>
      <c r="C119" s="115" t="s">
        <v>34</v>
      </c>
      <c r="D119" s="125">
        <v>26.4</v>
      </c>
      <c r="E119" s="125"/>
      <c r="F119" s="346"/>
      <c r="G119" s="357">
        <f t="shared" si="6"/>
        <v>0</v>
      </c>
      <c r="H119" s="99"/>
      <c r="I119" s="99"/>
    </row>
    <row r="120" spans="1:9" s="3" customFormat="1" ht="81" x14ac:dyDescent="0.25">
      <c r="A120" s="355" t="s">
        <v>296</v>
      </c>
      <c r="B120" s="124" t="s">
        <v>297</v>
      </c>
      <c r="C120" s="115"/>
      <c r="D120" s="125"/>
      <c r="E120" s="125"/>
      <c r="F120" s="346"/>
      <c r="G120" s="357">
        <f t="shared" si="6"/>
        <v>0</v>
      </c>
      <c r="H120" s="99"/>
      <c r="I120" s="99"/>
    </row>
    <row r="121" spans="1:9" s="3" customFormat="1" ht="27" x14ac:dyDescent="0.25">
      <c r="A121" s="355" t="s">
        <v>298</v>
      </c>
      <c r="B121" s="124" t="s">
        <v>299</v>
      </c>
      <c r="C121" s="115" t="s">
        <v>34</v>
      </c>
      <c r="D121" s="125">
        <v>1.76</v>
      </c>
      <c r="E121" s="125"/>
      <c r="F121" s="346"/>
      <c r="G121" s="357">
        <f t="shared" si="6"/>
        <v>0</v>
      </c>
      <c r="H121" s="99"/>
      <c r="I121" s="99"/>
    </row>
    <row r="122" spans="1:9" s="3" customFormat="1" ht="81" x14ac:dyDescent="0.25">
      <c r="A122" s="355" t="s">
        <v>300</v>
      </c>
      <c r="B122" s="124" t="s">
        <v>301</v>
      </c>
      <c r="C122" s="115"/>
      <c r="D122" s="125"/>
      <c r="E122" s="125"/>
      <c r="F122" s="346"/>
      <c r="G122" s="357">
        <f t="shared" si="6"/>
        <v>0</v>
      </c>
      <c r="H122" s="99"/>
      <c r="I122" s="99"/>
    </row>
    <row r="123" spans="1:9" s="3" customFormat="1" ht="11.1" customHeight="1" x14ac:dyDescent="0.25">
      <c r="A123" s="355" t="s">
        <v>302</v>
      </c>
      <c r="B123" s="124" t="s">
        <v>303</v>
      </c>
      <c r="C123" s="115" t="s">
        <v>34</v>
      </c>
      <c r="D123" s="125">
        <v>0.68</v>
      </c>
      <c r="E123" s="125"/>
      <c r="F123" s="346"/>
      <c r="G123" s="357">
        <f t="shared" si="6"/>
        <v>0</v>
      </c>
      <c r="H123" s="99"/>
      <c r="I123" s="99"/>
    </row>
    <row r="124" spans="1:9" s="3" customFormat="1" ht="21.95" customHeight="1" x14ac:dyDescent="0.25">
      <c r="A124" s="355" t="s">
        <v>304</v>
      </c>
      <c r="B124" s="124" t="s">
        <v>305</v>
      </c>
      <c r="C124" s="115"/>
      <c r="D124" s="125"/>
      <c r="E124" s="125"/>
      <c r="F124" s="346"/>
      <c r="G124" s="357">
        <f t="shared" si="6"/>
        <v>0</v>
      </c>
      <c r="H124" s="99"/>
      <c r="I124" s="99"/>
    </row>
    <row r="125" spans="1:9" s="3" customFormat="1" ht="11.1" customHeight="1" x14ac:dyDescent="0.25">
      <c r="A125" s="355" t="s">
        <v>306</v>
      </c>
      <c r="B125" s="124" t="s">
        <v>307</v>
      </c>
      <c r="C125" s="115" t="s">
        <v>34</v>
      </c>
      <c r="D125" s="125">
        <v>0.68</v>
      </c>
      <c r="E125" s="125"/>
      <c r="F125" s="346"/>
      <c r="G125" s="357">
        <f t="shared" si="6"/>
        <v>0</v>
      </c>
      <c r="H125" s="99"/>
      <c r="I125" s="99"/>
    </row>
    <row r="126" spans="1:9" s="3" customFormat="1" ht="11.1" customHeight="1" x14ac:dyDescent="0.25">
      <c r="A126" s="355" t="s">
        <v>308</v>
      </c>
      <c r="B126" s="124" t="s">
        <v>309</v>
      </c>
      <c r="C126" s="115"/>
      <c r="D126" s="125"/>
      <c r="E126" s="125"/>
      <c r="F126" s="346"/>
      <c r="G126" s="357">
        <f t="shared" si="6"/>
        <v>0</v>
      </c>
      <c r="H126" s="99"/>
      <c r="I126" s="99"/>
    </row>
    <row r="127" spans="1:9" s="3" customFormat="1" ht="11.1" customHeight="1" x14ac:dyDescent="0.25">
      <c r="A127" s="355" t="s">
        <v>310</v>
      </c>
      <c r="B127" s="124" t="s">
        <v>140</v>
      </c>
      <c r="C127" s="115" t="s">
        <v>34</v>
      </c>
      <c r="D127" s="125">
        <v>26.4</v>
      </c>
      <c r="E127" s="125"/>
      <c r="F127" s="346"/>
      <c r="G127" s="357">
        <f t="shared" si="6"/>
        <v>0</v>
      </c>
      <c r="H127" s="99"/>
      <c r="I127" s="99"/>
    </row>
    <row r="128" spans="1:9" s="3" customFormat="1" ht="11.1" customHeight="1" x14ac:dyDescent="0.25">
      <c r="A128" s="355" t="s">
        <v>311</v>
      </c>
      <c r="B128" s="124" t="s">
        <v>312</v>
      </c>
      <c r="C128" s="115" t="s">
        <v>34</v>
      </c>
      <c r="D128" s="125">
        <v>2.44</v>
      </c>
      <c r="E128" s="125"/>
      <c r="F128" s="346"/>
      <c r="G128" s="357">
        <f t="shared" si="6"/>
        <v>0</v>
      </c>
      <c r="H128" s="99"/>
      <c r="I128" s="99"/>
    </row>
    <row r="129" spans="1:9" s="3" customFormat="1" ht="11.1" customHeight="1" x14ac:dyDescent="0.25">
      <c r="A129" s="356" t="s">
        <v>313</v>
      </c>
      <c r="B129" s="277" t="s">
        <v>314</v>
      </c>
      <c r="C129" s="278" t="s">
        <v>141</v>
      </c>
      <c r="D129" s="279">
        <v>1</v>
      </c>
      <c r="E129" s="279"/>
      <c r="F129" s="346"/>
      <c r="G129" s="357">
        <f t="shared" si="6"/>
        <v>0</v>
      </c>
      <c r="H129" s="99"/>
      <c r="I129" s="99"/>
    </row>
    <row r="130" spans="1:9" s="3" customFormat="1" ht="21.95" customHeight="1" x14ac:dyDescent="0.25">
      <c r="A130" s="355" t="s">
        <v>315</v>
      </c>
      <c r="B130" s="124" t="s">
        <v>316</v>
      </c>
      <c r="C130" s="115"/>
      <c r="D130" s="125"/>
      <c r="E130" s="125"/>
      <c r="F130" s="346"/>
      <c r="G130" s="357">
        <f t="shared" si="6"/>
        <v>0</v>
      </c>
      <c r="H130" s="99"/>
      <c r="I130" s="99"/>
    </row>
    <row r="131" spans="1:9" s="3" customFormat="1" ht="21.95" customHeight="1" x14ac:dyDescent="0.25">
      <c r="A131" s="355" t="s">
        <v>317</v>
      </c>
      <c r="B131" s="124" t="s">
        <v>142</v>
      </c>
      <c r="C131" s="115" t="s">
        <v>34</v>
      </c>
      <c r="D131" s="125">
        <v>8.6300000000000008</v>
      </c>
      <c r="E131" s="125"/>
      <c r="F131" s="346"/>
      <c r="G131" s="357">
        <f t="shared" si="6"/>
        <v>0</v>
      </c>
      <c r="H131" s="99"/>
      <c r="I131" s="94"/>
    </row>
    <row r="132" spans="1:9" s="3" customFormat="1" ht="11.1" customHeight="1" x14ac:dyDescent="0.25">
      <c r="A132" s="355" t="s">
        <v>318</v>
      </c>
      <c r="B132" s="124" t="s">
        <v>143</v>
      </c>
      <c r="C132" s="115"/>
      <c r="D132" s="125"/>
      <c r="E132" s="125"/>
      <c r="F132" s="346"/>
      <c r="G132" s="357">
        <f t="shared" si="6"/>
        <v>0</v>
      </c>
      <c r="H132" s="99"/>
      <c r="I132" s="99"/>
    </row>
    <row r="133" spans="1:9" s="3" customFormat="1" ht="21.95" customHeight="1" x14ac:dyDescent="0.25">
      <c r="A133" s="355" t="s">
        <v>319</v>
      </c>
      <c r="B133" s="124" t="s">
        <v>320</v>
      </c>
      <c r="C133" s="115" t="s">
        <v>321</v>
      </c>
      <c r="D133" s="125">
        <v>3</v>
      </c>
      <c r="E133" s="125"/>
      <c r="F133" s="346"/>
      <c r="G133" s="357">
        <f t="shared" si="6"/>
        <v>0</v>
      </c>
      <c r="H133" s="94"/>
      <c r="I133" s="94"/>
    </row>
    <row r="134" spans="1:9" s="3" customFormat="1" ht="21.95" customHeight="1" x14ac:dyDescent="0.25">
      <c r="A134" s="356" t="s">
        <v>322</v>
      </c>
      <c r="B134" s="277" t="s">
        <v>323</v>
      </c>
      <c r="C134" s="278" t="s">
        <v>115</v>
      </c>
      <c r="D134" s="279">
        <v>1</v>
      </c>
      <c r="E134" s="279"/>
      <c r="F134" s="346"/>
      <c r="G134" s="357">
        <f t="shared" si="6"/>
        <v>0</v>
      </c>
      <c r="H134" s="99"/>
      <c r="I134" s="99"/>
    </row>
    <row r="135" spans="1:9" s="3" customFormat="1" ht="11.1" customHeight="1" x14ac:dyDescent="0.25">
      <c r="A135" s="356"/>
      <c r="B135" s="277"/>
      <c r="C135" s="278"/>
      <c r="D135" s="279"/>
      <c r="E135" s="279"/>
      <c r="F135" s="126" t="s">
        <v>116</v>
      </c>
      <c r="G135" s="358">
        <f>SUM(G113:G134)</f>
        <v>0</v>
      </c>
      <c r="H135" s="122"/>
      <c r="I135" s="60"/>
    </row>
    <row r="136" spans="1:9" s="3" customFormat="1" ht="11.1" customHeight="1" x14ac:dyDescent="0.25">
      <c r="A136" s="365">
        <v>7</v>
      </c>
      <c r="B136" s="337" t="s">
        <v>379</v>
      </c>
      <c r="C136" s="283"/>
      <c r="D136" s="125"/>
      <c r="E136" s="125"/>
      <c r="F136" s="338"/>
      <c r="G136" s="366"/>
      <c r="H136" s="122"/>
      <c r="I136" s="60"/>
    </row>
    <row r="137" spans="1:9" s="3" customFormat="1" ht="11.1" customHeight="1" x14ac:dyDescent="0.25">
      <c r="A137" s="365"/>
      <c r="B137" s="337" t="s">
        <v>109</v>
      </c>
      <c r="C137" s="283"/>
      <c r="D137" s="125"/>
      <c r="E137" s="125"/>
      <c r="F137" s="338"/>
      <c r="G137" s="366"/>
      <c r="H137" s="122"/>
      <c r="I137" s="60"/>
    </row>
    <row r="138" spans="1:9" s="3" customFormat="1" ht="24.95" customHeight="1" x14ac:dyDescent="0.25">
      <c r="A138" s="365" t="s">
        <v>110</v>
      </c>
      <c r="B138" s="124" t="s">
        <v>111</v>
      </c>
      <c r="C138" s="283" t="s">
        <v>34</v>
      </c>
      <c r="D138" s="279">
        <v>156.25</v>
      </c>
      <c r="E138" s="279"/>
      <c r="F138" s="279"/>
      <c r="G138" s="357">
        <f t="shared" ref="G138:G142" si="7">ROUND(D138*F138,2)</f>
        <v>0</v>
      </c>
      <c r="H138" s="122"/>
      <c r="I138" s="60"/>
    </row>
    <row r="139" spans="1:9" s="3" customFormat="1" ht="24.95" customHeight="1" x14ac:dyDescent="0.25">
      <c r="A139" s="365" t="s">
        <v>145</v>
      </c>
      <c r="B139" s="124" t="s">
        <v>219</v>
      </c>
      <c r="C139" s="283"/>
      <c r="D139" s="279"/>
      <c r="E139" s="279"/>
      <c r="F139" s="279"/>
      <c r="G139" s="357">
        <f t="shared" si="7"/>
        <v>0</v>
      </c>
      <c r="H139" s="122"/>
      <c r="I139" s="60"/>
    </row>
    <row r="140" spans="1:9" s="3" customFormat="1" ht="24.95" customHeight="1" x14ac:dyDescent="0.25">
      <c r="A140" s="365" t="s">
        <v>146</v>
      </c>
      <c r="B140" s="124" t="s">
        <v>135</v>
      </c>
      <c r="C140" s="283" t="s">
        <v>35</v>
      </c>
      <c r="D140" s="279">
        <v>18</v>
      </c>
      <c r="E140" s="279"/>
      <c r="F140" s="279"/>
      <c r="G140" s="357">
        <f t="shared" si="7"/>
        <v>0</v>
      </c>
      <c r="H140" s="122"/>
      <c r="I140" s="60"/>
    </row>
    <row r="141" spans="1:9" s="3" customFormat="1" ht="24.95" customHeight="1" x14ac:dyDescent="0.25">
      <c r="A141" s="365" t="s">
        <v>113</v>
      </c>
      <c r="B141" s="124" t="s">
        <v>220</v>
      </c>
      <c r="C141" s="283"/>
      <c r="D141" s="279"/>
      <c r="E141" s="279"/>
      <c r="F141" s="279"/>
      <c r="G141" s="357">
        <f t="shared" si="7"/>
        <v>0</v>
      </c>
      <c r="H141" s="122"/>
      <c r="I141" s="60"/>
    </row>
    <row r="142" spans="1:9" s="3" customFormat="1" ht="24.95" customHeight="1" x14ac:dyDescent="0.25">
      <c r="A142" s="365" t="s">
        <v>122</v>
      </c>
      <c r="B142" s="124" t="s">
        <v>286</v>
      </c>
      <c r="C142" s="283" t="s">
        <v>34</v>
      </c>
      <c r="D142" s="279">
        <v>200</v>
      </c>
      <c r="E142" s="279"/>
      <c r="F142" s="279"/>
      <c r="G142" s="357">
        <f t="shared" si="7"/>
        <v>0</v>
      </c>
      <c r="H142" s="122"/>
      <c r="I142" s="60"/>
    </row>
    <row r="143" spans="1:9" s="3" customFormat="1" ht="13.5" x14ac:dyDescent="0.25">
      <c r="A143" s="365"/>
      <c r="B143" s="124"/>
      <c r="C143" s="283"/>
      <c r="D143" s="279"/>
      <c r="E143" s="279"/>
      <c r="F143" s="126" t="s">
        <v>109</v>
      </c>
      <c r="G143" s="358">
        <f>SUM(G138:G142)</f>
        <v>0</v>
      </c>
      <c r="H143" s="122"/>
      <c r="I143" s="60"/>
    </row>
    <row r="144" spans="1:9" s="3" customFormat="1" ht="11.1" customHeight="1" x14ac:dyDescent="0.25">
      <c r="A144" s="365"/>
      <c r="B144" s="337" t="s">
        <v>116</v>
      </c>
      <c r="C144" s="283"/>
      <c r="D144" s="279"/>
      <c r="E144" s="279"/>
      <c r="F144" s="338"/>
      <c r="G144" s="366"/>
      <c r="H144" s="122"/>
      <c r="I144" s="60"/>
    </row>
    <row r="145" spans="1:9" s="3" customFormat="1" ht="24.95" customHeight="1" x14ac:dyDescent="0.25">
      <c r="A145" s="365" t="s">
        <v>117</v>
      </c>
      <c r="B145" s="124" t="s">
        <v>236</v>
      </c>
      <c r="C145" s="283"/>
      <c r="D145" s="279"/>
      <c r="E145" s="279"/>
      <c r="F145" s="279"/>
      <c r="G145" s="367"/>
      <c r="H145" s="122"/>
      <c r="I145" s="60"/>
    </row>
    <row r="146" spans="1:9" s="3" customFormat="1" ht="24.95" customHeight="1" x14ac:dyDescent="0.25">
      <c r="A146" s="365" t="s">
        <v>123</v>
      </c>
      <c r="B146" s="124" t="s">
        <v>380</v>
      </c>
      <c r="C146" s="283" t="s">
        <v>35</v>
      </c>
      <c r="D146" s="279">
        <v>15</v>
      </c>
      <c r="E146" s="279"/>
      <c r="F146" s="279"/>
      <c r="G146" s="357">
        <f t="shared" ref="G146:G157" si="8">ROUND(D146*F146,2)</f>
        <v>0</v>
      </c>
      <c r="H146" s="122"/>
      <c r="I146" s="60"/>
    </row>
    <row r="147" spans="1:9" s="3" customFormat="1" ht="24.95" customHeight="1" x14ac:dyDescent="0.25">
      <c r="A147" s="365" t="s">
        <v>329</v>
      </c>
      <c r="B147" s="124" t="s">
        <v>330</v>
      </c>
      <c r="C147" s="283" t="s">
        <v>35</v>
      </c>
      <c r="D147" s="279">
        <v>10.799999999999999</v>
      </c>
      <c r="E147" s="279"/>
      <c r="F147" s="279"/>
      <c r="G147" s="357">
        <f t="shared" si="8"/>
        <v>0</v>
      </c>
      <c r="H147" s="122"/>
      <c r="I147" s="60"/>
    </row>
    <row r="148" spans="1:9" s="3" customFormat="1" ht="24.95" customHeight="1" x14ac:dyDescent="0.25">
      <c r="A148" s="365" t="s">
        <v>120</v>
      </c>
      <c r="B148" s="124" t="s">
        <v>126</v>
      </c>
      <c r="C148" s="283"/>
      <c r="D148" s="279"/>
      <c r="E148" s="279"/>
      <c r="F148" s="279"/>
      <c r="G148" s="357">
        <f t="shared" si="8"/>
        <v>0</v>
      </c>
      <c r="H148" s="122"/>
      <c r="I148" s="60"/>
    </row>
    <row r="149" spans="1:9" s="3" customFormat="1" ht="24.95" customHeight="1" x14ac:dyDescent="0.25">
      <c r="A149" s="365" t="s">
        <v>381</v>
      </c>
      <c r="B149" s="124" t="s">
        <v>382</v>
      </c>
      <c r="C149" s="283" t="s">
        <v>67</v>
      </c>
      <c r="D149" s="279">
        <v>50</v>
      </c>
      <c r="E149" s="279"/>
      <c r="F149" s="279"/>
      <c r="G149" s="357">
        <f t="shared" si="8"/>
        <v>0</v>
      </c>
      <c r="H149" s="122"/>
      <c r="I149" s="60"/>
    </row>
    <row r="150" spans="1:9" s="3" customFormat="1" ht="24.95" customHeight="1" x14ac:dyDescent="0.25">
      <c r="A150" s="365" t="s">
        <v>383</v>
      </c>
      <c r="B150" s="124" t="s">
        <v>384</v>
      </c>
      <c r="C150" s="283"/>
      <c r="D150" s="279"/>
      <c r="E150" s="279"/>
      <c r="F150" s="279"/>
      <c r="G150" s="357">
        <f t="shared" si="8"/>
        <v>0</v>
      </c>
      <c r="H150" s="122"/>
      <c r="I150" s="60"/>
    </row>
    <row r="151" spans="1:9" s="3" customFormat="1" ht="24.95" customHeight="1" x14ac:dyDescent="0.25">
      <c r="A151" s="365"/>
      <c r="B151" s="124"/>
      <c r="C151" s="283"/>
      <c r="D151" s="279"/>
      <c r="E151" s="279"/>
      <c r="F151" s="279"/>
      <c r="G151" s="357">
        <f t="shared" si="8"/>
        <v>0</v>
      </c>
      <c r="H151" s="122"/>
      <c r="I151" s="60"/>
    </row>
    <row r="152" spans="1:9" s="3" customFormat="1" ht="24.95" customHeight="1" x14ac:dyDescent="0.25">
      <c r="A152" s="365" t="s">
        <v>385</v>
      </c>
      <c r="B152" s="124" t="s">
        <v>386</v>
      </c>
      <c r="C152" s="283" t="s">
        <v>34</v>
      </c>
      <c r="D152" s="279">
        <v>125</v>
      </c>
      <c r="E152" s="279"/>
      <c r="F152" s="279"/>
      <c r="G152" s="357">
        <f t="shared" si="8"/>
        <v>0</v>
      </c>
      <c r="H152" s="122"/>
      <c r="I152" s="60"/>
    </row>
    <row r="153" spans="1:9" s="3" customFormat="1" ht="24.95" customHeight="1" x14ac:dyDescent="0.25">
      <c r="A153" s="365" t="s">
        <v>387</v>
      </c>
      <c r="B153" s="124" t="s">
        <v>388</v>
      </c>
      <c r="C153" s="283" t="s">
        <v>32</v>
      </c>
      <c r="D153" s="279">
        <v>1</v>
      </c>
      <c r="E153" s="279"/>
      <c r="F153" s="279"/>
      <c r="G153" s="357">
        <f t="shared" si="8"/>
        <v>0</v>
      </c>
      <c r="H153" s="122"/>
      <c r="I153" s="60"/>
    </row>
    <row r="154" spans="1:9" s="3" customFormat="1" ht="24.95" customHeight="1" x14ac:dyDescent="0.25">
      <c r="A154" s="365" t="s">
        <v>308</v>
      </c>
      <c r="B154" s="124" t="s">
        <v>309</v>
      </c>
      <c r="C154" s="283"/>
      <c r="D154" s="279"/>
      <c r="E154" s="279"/>
      <c r="F154" s="279"/>
      <c r="G154" s="357">
        <f t="shared" si="8"/>
        <v>0</v>
      </c>
      <c r="H154" s="122"/>
      <c r="I154" s="60"/>
    </row>
    <row r="155" spans="1:9" s="3" customFormat="1" ht="24.95" customHeight="1" x14ac:dyDescent="0.25">
      <c r="A155" s="365" t="s">
        <v>310</v>
      </c>
      <c r="B155" s="124" t="s">
        <v>140</v>
      </c>
      <c r="C155" s="283" t="s">
        <v>34</v>
      </c>
      <c r="D155" s="279">
        <v>55.66</v>
      </c>
      <c r="E155" s="279"/>
      <c r="F155" s="279"/>
      <c r="G155" s="357">
        <f t="shared" si="8"/>
        <v>0</v>
      </c>
      <c r="H155" s="122"/>
      <c r="I155" s="60"/>
    </row>
    <row r="156" spans="1:9" s="3" customFormat="1" ht="24.95" customHeight="1" x14ac:dyDescent="0.25">
      <c r="A156" s="365" t="s">
        <v>127</v>
      </c>
      <c r="B156" s="124" t="s">
        <v>341</v>
      </c>
      <c r="C156" s="283" t="s">
        <v>35</v>
      </c>
      <c r="D156" s="279">
        <v>15.625</v>
      </c>
      <c r="E156" s="279"/>
      <c r="F156" s="279"/>
      <c r="G156" s="357">
        <f t="shared" si="8"/>
        <v>0</v>
      </c>
      <c r="H156" s="122"/>
      <c r="I156" s="60"/>
    </row>
    <row r="157" spans="1:9" s="3" customFormat="1" ht="24.95" customHeight="1" x14ac:dyDescent="0.25">
      <c r="A157" s="365" t="s">
        <v>389</v>
      </c>
      <c r="B157" s="124" t="s">
        <v>390</v>
      </c>
      <c r="C157" s="283" t="s">
        <v>34</v>
      </c>
      <c r="D157" s="279">
        <v>156.25</v>
      </c>
      <c r="E157" s="279"/>
      <c r="F157" s="279"/>
      <c r="G157" s="357">
        <f t="shared" si="8"/>
        <v>0</v>
      </c>
      <c r="H157" s="122"/>
      <c r="I157" s="60"/>
    </row>
    <row r="158" spans="1:9" s="3" customFormat="1" ht="11.1" customHeight="1" x14ac:dyDescent="0.25">
      <c r="A158" s="365"/>
      <c r="B158" s="337"/>
      <c r="C158" s="283"/>
      <c r="D158" s="125"/>
      <c r="E158" s="125"/>
      <c r="F158" s="339" t="s">
        <v>379</v>
      </c>
      <c r="G158" s="366">
        <f>SUM(G146:G157)</f>
        <v>0</v>
      </c>
      <c r="H158" s="122"/>
      <c r="I158" s="60"/>
    </row>
    <row r="159" spans="1:9" s="3" customFormat="1" ht="11.1" customHeight="1" x14ac:dyDescent="0.25">
      <c r="A159" s="353">
        <v>8</v>
      </c>
      <c r="B159" s="114" t="s">
        <v>408</v>
      </c>
      <c r="C159" s="115"/>
      <c r="D159" s="125"/>
      <c r="E159" s="125"/>
      <c r="F159" s="268"/>
      <c r="G159" s="357"/>
      <c r="H159" s="99"/>
      <c r="I159" s="60"/>
    </row>
    <row r="160" spans="1:9" s="3" customFormat="1" ht="11.1" customHeight="1" x14ac:dyDescent="0.25">
      <c r="A160" s="356"/>
      <c r="B160" s="117" t="s">
        <v>109</v>
      </c>
      <c r="C160" s="115"/>
      <c r="D160" s="125"/>
      <c r="E160" s="125"/>
      <c r="F160" s="268"/>
      <c r="G160" s="357"/>
      <c r="H160" s="99"/>
      <c r="I160" s="60"/>
    </row>
    <row r="161" spans="1:9" s="3" customFormat="1" ht="11.1" customHeight="1" x14ac:dyDescent="0.25">
      <c r="A161" s="355" t="s">
        <v>110</v>
      </c>
      <c r="B161" s="124" t="s">
        <v>111</v>
      </c>
      <c r="C161" s="115" t="s">
        <v>34</v>
      </c>
      <c r="D161" s="125">
        <v>260</v>
      </c>
      <c r="E161" s="125"/>
      <c r="F161" s="346"/>
      <c r="G161" s="357">
        <f t="shared" ref="G161:G171" si="9">ROUND(D161*F161,2)</f>
        <v>0</v>
      </c>
      <c r="H161" s="99"/>
      <c r="I161" s="60"/>
    </row>
    <row r="162" spans="1:9" s="3" customFormat="1" ht="127.5" customHeight="1" x14ac:dyDescent="0.25">
      <c r="A162" s="355" t="s">
        <v>149</v>
      </c>
      <c r="B162" s="124" t="s">
        <v>343</v>
      </c>
      <c r="C162" s="115"/>
      <c r="D162" s="125"/>
      <c r="E162" s="125"/>
      <c r="F162" s="346"/>
      <c r="G162" s="357">
        <f t="shared" si="9"/>
        <v>0</v>
      </c>
      <c r="H162" s="99"/>
      <c r="I162" s="60"/>
    </row>
    <row r="163" spans="1:9" s="3" customFormat="1" ht="11.1" customHeight="1" x14ac:dyDescent="0.25">
      <c r="A163" s="355" t="s">
        <v>344</v>
      </c>
      <c r="B163" s="124" t="s">
        <v>345</v>
      </c>
      <c r="C163" s="115" t="s">
        <v>35</v>
      </c>
      <c r="D163" s="125">
        <v>234</v>
      </c>
      <c r="E163" s="125"/>
      <c r="F163" s="346"/>
      <c r="G163" s="357">
        <f t="shared" si="9"/>
        <v>0</v>
      </c>
      <c r="H163" s="99"/>
      <c r="I163" s="60"/>
    </row>
    <row r="164" spans="1:9" s="3" customFormat="1" ht="116.25" customHeight="1" x14ac:dyDescent="0.25">
      <c r="A164" s="356" t="s">
        <v>147</v>
      </c>
      <c r="B164" s="277" t="s">
        <v>346</v>
      </c>
      <c r="C164" s="278"/>
      <c r="D164" s="279"/>
      <c r="E164" s="279"/>
      <c r="F164" s="346"/>
      <c r="G164" s="357">
        <f t="shared" si="9"/>
        <v>0</v>
      </c>
      <c r="H164" s="132"/>
      <c r="I164" s="60"/>
    </row>
    <row r="165" spans="1:9" s="3" customFormat="1" ht="25.5" customHeight="1" x14ac:dyDescent="0.25">
      <c r="A165" s="356" t="s">
        <v>148</v>
      </c>
      <c r="B165" s="277" t="s">
        <v>135</v>
      </c>
      <c r="C165" s="278" t="s">
        <v>35</v>
      </c>
      <c r="D165" s="279">
        <v>26</v>
      </c>
      <c r="E165" s="279"/>
      <c r="F165" s="346"/>
      <c r="G165" s="357">
        <f t="shared" si="9"/>
        <v>0</v>
      </c>
      <c r="H165" s="132"/>
      <c r="I165" s="60"/>
    </row>
    <row r="166" spans="1:9" s="3" customFormat="1" ht="78.75" customHeight="1" x14ac:dyDescent="0.25">
      <c r="A166" s="355" t="s">
        <v>150</v>
      </c>
      <c r="B166" s="124" t="s">
        <v>276</v>
      </c>
      <c r="C166" s="115"/>
      <c r="D166" s="125"/>
      <c r="E166" s="125"/>
      <c r="F166" s="346"/>
      <c r="G166" s="357">
        <f t="shared" si="9"/>
        <v>0</v>
      </c>
      <c r="H166" s="99"/>
      <c r="I166" s="60"/>
    </row>
    <row r="167" spans="1:9" s="3" customFormat="1" ht="11.1" customHeight="1" x14ac:dyDescent="0.25">
      <c r="A167" s="355" t="s">
        <v>151</v>
      </c>
      <c r="B167" s="124" t="s">
        <v>152</v>
      </c>
      <c r="C167" s="115" t="s">
        <v>35</v>
      </c>
      <c r="D167" s="125">
        <v>26</v>
      </c>
      <c r="E167" s="125"/>
      <c r="F167" s="346"/>
      <c r="G167" s="357">
        <f t="shared" si="9"/>
        <v>0</v>
      </c>
      <c r="H167" s="99"/>
      <c r="I167" s="60"/>
    </row>
    <row r="168" spans="1:9" s="3" customFormat="1" ht="30.75" customHeight="1" x14ac:dyDescent="0.25">
      <c r="A168" s="356" t="s">
        <v>153</v>
      </c>
      <c r="B168" s="277" t="s">
        <v>280</v>
      </c>
      <c r="C168" s="278"/>
      <c r="D168" s="279"/>
      <c r="E168" s="279"/>
      <c r="F168" s="268"/>
      <c r="G168" s="357">
        <f t="shared" si="9"/>
        <v>0</v>
      </c>
      <c r="H168" s="12"/>
      <c r="I168" s="60"/>
    </row>
    <row r="169" spans="1:9" s="3" customFormat="1" ht="30.75" customHeight="1" x14ac:dyDescent="0.25">
      <c r="A169" s="356" t="s">
        <v>347</v>
      </c>
      <c r="B169" s="277" t="s">
        <v>348</v>
      </c>
      <c r="C169" s="278" t="s">
        <v>35</v>
      </c>
      <c r="D169" s="279">
        <v>230.86</v>
      </c>
      <c r="E169" s="279"/>
      <c r="F169" s="346"/>
      <c r="G169" s="357">
        <f t="shared" si="9"/>
        <v>0</v>
      </c>
      <c r="H169" s="99"/>
      <c r="I169" s="60"/>
    </row>
    <row r="170" spans="1:9" s="3" customFormat="1" ht="55.5" customHeight="1" x14ac:dyDescent="0.25">
      <c r="A170" s="356"/>
      <c r="B170" s="277" t="s">
        <v>409</v>
      </c>
      <c r="C170" s="278"/>
      <c r="D170" s="279"/>
      <c r="E170" s="279"/>
      <c r="F170" s="268"/>
      <c r="G170" s="357">
        <f t="shared" si="9"/>
        <v>0</v>
      </c>
      <c r="H170" s="12"/>
      <c r="I170" s="60"/>
    </row>
    <row r="171" spans="1:9" s="3" customFormat="1" ht="11.1" customHeight="1" x14ac:dyDescent="0.25">
      <c r="A171" s="356"/>
      <c r="B171" s="277" t="s">
        <v>405</v>
      </c>
      <c r="C171" s="278" t="s">
        <v>67</v>
      </c>
      <c r="D171" s="279">
        <v>450</v>
      </c>
      <c r="E171" s="279"/>
      <c r="F171" s="346"/>
      <c r="G171" s="357">
        <f t="shared" si="9"/>
        <v>0</v>
      </c>
      <c r="H171" s="99"/>
      <c r="I171" s="60"/>
    </row>
    <row r="172" spans="1:9" s="3" customFormat="1" ht="21.95" customHeight="1" x14ac:dyDescent="0.25">
      <c r="A172" s="356"/>
      <c r="B172" s="277"/>
      <c r="C172" s="278"/>
      <c r="D172" s="279"/>
      <c r="E172" s="279"/>
      <c r="F172" s="126" t="s">
        <v>109</v>
      </c>
      <c r="G172" s="358">
        <f>SUM(G161:G171)</f>
        <v>0</v>
      </c>
      <c r="H172" s="122"/>
      <c r="I172" s="60"/>
    </row>
    <row r="173" spans="1:9" s="3" customFormat="1" ht="11.1" customHeight="1" x14ac:dyDescent="0.25">
      <c r="A173" s="356"/>
      <c r="B173" s="117" t="s">
        <v>116</v>
      </c>
      <c r="C173" s="115"/>
      <c r="D173" s="125"/>
      <c r="E173" s="125"/>
      <c r="F173" s="268"/>
      <c r="G173" s="368"/>
      <c r="H173" s="12"/>
      <c r="I173" s="60"/>
    </row>
    <row r="174" spans="1:9" s="3" customFormat="1" ht="59.25" customHeight="1" x14ac:dyDescent="0.25">
      <c r="A174" s="356" t="s">
        <v>157</v>
      </c>
      <c r="B174" s="277" t="s">
        <v>356</v>
      </c>
      <c r="C174" s="115"/>
      <c r="D174" s="125"/>
      <c r="E174" s="125"/>
      <c r="F174" s="268"/>
      <c r="G174" s="368"/>
      <c r="H174" s="12"/>
      <c r="I174" s="60"/>
    </row>
    <row r="175" spans="1:9" s="3" customFormat="1" ht="11.1" customHeight="1" x14ac:dyDescent="0.25">
      <c r="A175" s="356" t="s">
        <v>158</v>
      </c>
      <c r="B175" s="277" t="s">
        <v>159</v>
      </c>
      <c r="C175" s="115" t="s">
        <v>32</v>
      </c>
      <c r="D175" s="125">
        <v>2</v>
      </c>
      <c r="E175" s="125"/>
      <c r="F175" s="346"/>
      <c r="G175" s="357">
        <f t="shared" ref="G175:G187" si="10">ROUND(D175*F175,2)</f>
        <v>0</v>
      </c>
      <c r="H175" s="99"/>
      <c r="I175" s="99"/>
    </row>
    <row r="176" spans="1:9" s="3" customFormat="1" ht="29.25" customHeight="1" x14ac:dyDescent="0.25">
      <c r="A176" s="356" t="s">
        <v>160</v>
      </c>
      <c r="B176" s="277" t="s">
        <v>357</v>
      </c>
      <c r="C176" s="115"/>
      <c r="D176" s="125"/>
      <c r="E176" s="125"/>
      <c r="F176" s="268"/>
      <c r="G176" s="357">
        <f t="shared" si="10"/>
        <v>0</v>
      </c>
      <c r="H176" s="12"/>
      <c r="I176" s="12"/>
    </row>
    <row r="177" spans="1:9" s="3" customFormat="1" ht="11.1" customHeight="1" x14ac:dyDescent="0.25">
      <c r="A177" s="356" t="s">
        <v>161</v>
      </c>
      <c r="B177" s="124" t="s">
        <v>358</v>
      </c>
      <c r="C177" s="115" t="s">
        <v>32</v>
      </c>
      <c r="D177" s="125">
        <v>2</v>
      </c>
      <c r="E177" s="125"/>
      <c r="F177" s="346"/>
      <c r="G177" s="357">
        <f t="shared" si="10"/>
        <v>0</v>
      </c>
      <c r="H177" s="99"/>
      <c r="I177" s="99"/>
    </row>
    <row r="178" spans="1:9" s="3" customFormat="1" ht="40.5" x14ac:dyDescent="0.25">
      <c r="A178" s="356" t="s">
        <v>412</v>
      </c>
      <c r="B178" s="277" t="s">
        <v>410</v>
      </c>
      <c r="C178" s="278"/>
      <c r="D178" s="279"/>
      <c r="E178" s="279"/>
      <c r="F178" s="268"/>
      <c r="G178" s="357">
        <f t="shared" si="10"/>
        <v>0</v>
      </c>
      <c r="H178" s="164"/>
      <c r="I178" s="12"/>
    </row>
    <row r="179" spans="1:9" s="3" customFormat="1" ht="13.5" x14ac:dyDescent="0.25">
      <c r="A179" s="356" t="s">
        <v>413</v>
      </c>
      <c r="B179" s="277" t="s">
        <v>406</v>
      </c>
      <c r="C179" s="278" t="s">
        <v>67</v>
      </c>
      <c r="D179" s="279">
        <v>450</v>
      </c>
      <c r="E179" s="279"/>
      <c r="F179" s="346"/>
      <c r="G179" s="357">
        <f t="shared" si="10"/>
        <v>0</v>
      </c>
      <c r="H179" s="99"/>
      <c r="I179" s="99"/>
    </row>
    <row r="180" spans="1:9" s="3" customFormat="1" ht="40.5" x14ac:dyDescent="0.25">
      <c r="A180" s="355" t="s">
        <v>237</v>
      </c>
      <c r="B180" s="124" t="s">
        <v>163</v>
      </c>
      <c r="C180" s="115"/>
      <c r="D180" s="125"/>
      <c r="E180" s="125"/>
      <c r="F180" s="268"/>
      <c r="G180" s="357">
        <f t="shared" si="10"/>
        <v>0</v>
      </c>
      <c r="H180" s="12"/>
      <c r="I180" s="12"/>
    </row>
    <row r="181" spans="1:9" s="3" customFormat="1" ht="11.1" customHeight="1" x14ac:dyDescent="0.25">
      <c r="A181" s="356" t="s">
        <v>238</v>
      </c>
      <c r="B181" s="124" t="s">
        <v>239</v>
      </c>
      <c r="C181" s="115" t="s">
        <v>32</v>
      </c>
      <c r="D181" s="125">
        <v>8</v>
      </c>
      <c r="E181" s="125"/>
      <c r="F181" s="346"/>
      <c r="G181" s="357">
        <f t="shared" si="10"/>
        <v>0</v>
      </c>
      <c r="H181" s="99"/>
      <c r="I181" s="99"/>
    </row>
    <row r="182" spans="1:9" s="3" customFormat="1" ht="11.1" customHeight="1" x14ac:dyDescent="0.25">
      <c r="A182" s="356" t="s">
        <v>240</v>
      </c>
      <c r="B182" s="124" t="s">
        <v>130</v>
      </c>
      <c r="C182" s="115"/>
      <c r="D182" s="125"/>
      <c r="E182" s="125"/>
      <c r="F182" s="268"/>
      <c r="G182" s="357">
        <f t="shared" si="10"/>
        <v>0</v>
      </c>
      <c r="H182" s="12"/>
      <c r="I182" s="12"/>
    </row>
    <row r="183" spans="1:9" s="3" customFormat="1" ht="11.1" customHeight="1" x14ac:dyDescent="0.25">
      <c r="A183" s="355" t="s">
        <v>241</v>
      </c>
      <c r="B183" s="124" t="s">
        <v>242</v>
      </c>
      <c r="C183" s="115" t="s">
        <v>243</v>
      </c>
      <c r="D183" s="125">
        <v>2</v>
      </c>
      <c r="E183" s="125"/>
      <c r="F183" s="346"/>
      <c r="G183" s="357">
        <f t="shared" si="10"/>
        <v>0</v>
      </c>
      <c r="H183" s="99"/>
      <c r="I183" s="99"/>
    </row>
    <row r="184" spans="1:9" s="3" customFormat="1" ht="27" x14ac:dyDescent="0.25">
      <c r="A184" s="356" t="s">
        <v>162</v>
      </c>
      <c r="B184" s="277" t="s">
        <v>362</v>
      </c>
      <c r="C184" s="278"/>
      <c r="D184" s="279"/>
      <c r="E184" s="279"/>
      <c r="F184" s="268"/>
      <c r="G184" s="357">
        <f t="shared" si="10"/>
        <v>0</v>
      </c>
      <c r="H184" s="164"/>
      <c r="I184" s="12"/>
    </row>
    <row r="185" spans="1:9" s="3" customFormat="1" ht="11.1" customHeight="1" x14ac:dyDescent="0.25">
      <c r="A185" s="356"/>
      <c r="B185" s="277" t="s">
        <v>411</v>
      </c>
      <c r="C185" s="278" t="s">
        <v>32</v>
      </c>
      <c r="D185" s="279">
        <v>4</v>
      </c>
      <c r="E185" s="279"/>
      <c r="F185" s="346"/>
      <c r="G185" s="357">
        <f t="shared" si="10"/>
        <v>0</v>
      </c>
      <c r="H185" s="99"/>
      <c r="I185" s="99"/>
    </row>
    <row r="186" spans="1:9" s="3" customFormat="1" ht="67.5" x14ac:dyDescent="0.25">
      <c r="A186" s="355" t="s">
        <v>144</v>
      </c>
      <c r="B186" s="124" t="s">
        <v>365</v>
      </c>
      <c r="C186" s="115" t="s">
        <v>32</v>
      </c>
      <c r="D186" s="125">
        <v>2</v>
      </c>
      <c r="E186" s="125"/>
      <c r="F186" s="346"/>
      <c r="G186" s="357">
        <f t="shared" si="10"/>
        <v>0</v>
      </c>
      <c r="H186" s="99"/>
      <c r="I186" s="99"/>
    </row>
    <row r="187" spans="1:9" s="3" customFormat="1" ht="81" x14ac:dyDescent="0.25">
      <c r="A187" s="355" t="s">
        <v>415</v>
      </c>
      <c r="B187" s="124" t="s">
        <v>416</v>
      </c>
      <c r="C187" s="115" t="s">
        <v>32</v>
      </c>
      <c r="D187" s="125">
        <v>1</v>
      </c>
      <c r="E187" s="125"/>
      <c r="F187" s="346"/>
      <c r="G187" s="357">
        <f t="shared" si="10"/>
        <v>0</v>
      </c>
      <c r="H187" s="99"/>
      <c r="I187" s="99"/>
    </row>
    <row r="188" spans="1:9" s="3" customFormat="1" ht="15.75" customHeight="1" thickBot="1" x14ac:dyDescent="0.3">
      <c r="A188" s="369"/>
      <c r="B188" s="270"/>
      <c r="C188" s="271"/>
      <c r="D188" s="272"/>
      <c r="E188" s="272"/>
      <c r="F188" s="280" t="s">
        <v>116</v>
      </c>
      <c r="G188" s="370">
        <f>SUM(G175:G187)</f>
        <v>0</v>
      </c>
      <c r="H188" s="122"/>
      <c r="I188" s="60"/>
    </row>
    <row r="189" spans="1:9" s="3" customFormat="1" ht="21.95" customHeight="1" x14ac:dyDescent="0.25">
      <c r="A189" s="169"/>
      <c r="B189" s="170"/>
      <c r="C189" s="170"/>
      <c r="D189" s="171"/>
      <c r="E189" s="171"/>
      <c r="F189" s="172"/>
      <c r="G189" s="173"/>
      <c r="H189" s="60"/>
      <c r="I189" s="60"/>
    </row>
    <row r="190" spans="1:9" s="3" customFormat="1" ht="12.95" customHeight="1" x14ac:dyDescent="0.25">
      <c r="A190" s="372"/>
      <c r="B190" s="403" t="s">
        <v>12</v>
      </c>
      <c r="C190" s="403"/>
      <c r="D190" s="403"/>
      <c r="E190" s="383"/>
      <c r="F190" s="63"/>
      <c r="G190" s="66"/>
      <c r="H190" s="60"/>
      <c r="I190" s="60"/>
    </row>
    <row r="191" spans="1:9" s="3" customFormat="1" ht="11.1" customHeight="1" x14ac:dyDescent="0.25">
      <c r="A191" s="372"/>
      <c r="B191" s="373"/>
      <c r="C191" s="62"/>
      <c r="D191" s="63"/>
      <c r="E191" s="63"/>
      <c r="F191" s="63"/>
      <c r="G191" s="66"/>
      <c r="H191" s="60"/>
      <c r="I191" s="60"/>
    </row>
    <row r="192" spans="1:9" s="84" customFormat="1" ht="12.95" customHeight="1" x14ac:dyDescent="0.2">
      <c r="A192" s="374"/>
      <c r="B192" s="134"/>
      <c r="C192" s="135"/>
      <c r="D192" s="375" t="s">
        <v>109</v>
      </c>
      <c r="E192" s="375"/>
      <c r="F192" s="375" t="s">
        <v>116</v>
      </c>
      <c r="G192" s="174" t="s">
        <v>13</v>
      </c>
      <c r="H192" s="83"/>
      <c r="I192" s="83"/>
    </row>
    <row r="193" spans="1:9" s="3" customFormat="1" ht="12.95" customHeight="1" x14ac:dyDescent="0.25">
      <c r="A193" s="372"/>
      <c r="B193" s="4"/>
      <c r="C193" s="62"/>
      <c r="D193" s="376"/>
      <c r="E193" s="376"/>
      <c r="F193" s="376"/>
      <c r="G193" s="67"/>
      <c r="H193" s="60"/>
      <c r="I193" s="60"/>
    </row>
    <row r="194" spans="1:9" s="84" customFormat="1" ht="12.95" customHeight="1" x14ac:dyDescent="0.2">
      <c r="A194" s="377">
        <f>A12</f>
        <v>1</v>
      </c>
      <c r="B194" s="137" t="str">
        <f>B12</f>
        <v>EQUIPAMIENTO DE POZO</v>
      </c>
      <c r="C194" s="135"/>
      <c r="D194" s="138"/>
      <c r="E194" s="138"/>
      <c r="F194" s="138">
        <f>G14</f>
        <v>0</v>
      </c>
      <c r="G194" s="175">
        <f>D194+F194</f>
        <v>0</v>
      </c>
      <c r="H194" s="83"/>
      <c r="I194" s="83"/>
    </row>
    <row r="195" spans="1:9" s="84" customFormat="1" ht="6" customHeight="1" x14ac:dyDescent="0.2">
      <c r="A195" s="378"/>
      <c r="B195" s="140"/>
      <c r="C195" s="135"/>
      <c r="D195" s="138"/>
      <c r="E195" s="138"/>
      <c r="F195" s="138"/>
      <c r="G195" s="175"/>
      <c r="H195" s="83"/>
      <c r="I195" s="83"/>
    </row>
    <row r="196" spans="1:9" s="84" customFormat="1" ht="12.95" customHeight="1" x14ac:dyDescent="0.2">
      <c r="A196" s="378">
        <f>A16</f>
        <v>2</v>
      </c>
      <c r="B196" s="137" t="str">
        <f>B16</f>
        <v>SUBESTACIÓN ELÉCTRICA DE POZO</v>
      </c>
      <c r="C196" s="135"/>
      <c r="D196" s="138"/>
      <c r="E196" s="138"/>
      <c r="F196" s="138">
        <f>G18</f>
        <v>0</v>
      </c>
      <c r="G196" s="175">
        <f>F196</f>
        <v>0</v>
      </c>
      <c r="H196" s="83"/>
      <c r="I196" s="83"/>
    </row>
    <row r="197" spans="1:9" s="84" customFormat="1" ht="6" customHeight="1" x14ac:dyDescent="0.2">
      <c r="A197" s="378"/>
      <c r="B197" s="140"/>
      <c r="C197" s="135"/>
      <c r="D197" s="138"/>
      <c r="E197" s="138"/>
      <c r="F197" s="138"/>
      <c r="G197" s="175"/>
      <c r="H197" s="83"/>
      <c r="I197" s="83"/>
    </row>
    <row r="198" spans="1:9" s="84" customFormat="1" ht="12.95" customHeight="1" x14ac:dyDescent="0.2">
      <c r="A198" s="378">
        <f>A20</f>
        <v>3</v>
      </c>
      <c r="B198" s="140" t="str">
        <f>B20</f>
        <v>ELECTRIFICACIÓN DE POZO</v>
      </c>
      <c r="C198" s="135"/>
      <c r="D198" s="138"/>
      <c r="E198" s="138"/>
      <c r="F198" s="138">
        <f>G24</f>
        <v>0</v>
      </c>
      <c r="G198" s="175">
        <f>D198+F198</f>
        <v>0</v>
      </c>
      <c r="H198" s="83"/>
      <c r="I198" s="83"/>
    </row>
    <row r="199" spans="1:9" s="84" customFormat="1" ht="6" customHeight="1" x14ac:dyDescent="0.2">
      <c r="A199" s="378"/>
      <c r="B199" s="140"/>
      <c r="C199" s="135"/>
      <c r="D199" s="138"/>
      <c r="E199" s="138"/>
      <c r="F199" s="138"/>
      <c r="G199" s="175"/>
      <c r="H199" s="83"/>
      <c r="I199" s="83"/>
    </row>
    <row r="200" spans="1:9" s="84" customFormat="1" ht="12.95" customHeight="1" x14ac:dyDescent="0.2">
      <c r="A200" s="378">
        <f>A25</f>
        <v>4</v>
      </c>
      <c r="B200" s="140" t="str">
        <f>B25</f>
        <v>ELECTRIFICACIÓN DE POZO ENERGIA SOLAR</v>
      </c>
      <c r="C200" s="135"/>
      <c r="D200" s="138"/>
      <c r="E200" s="138"/>
      <c r="F200" s="138"/>
      <c r="G200" s="175"/>
      <c r="H200" s="83"/>
      <c r="I200" s="83"/>
    </row>
    <row r="201" spans="1:9" s="84" customFormat="1" ht="2.1" customHeight="1" x14ac:dyDescent="0.2">
      <c r="A201" s="378"/>
      <c r="B201" s="140"/>
      <c r="C201" s="135"/>
      <c r="D201" s="138"/>
      <c r="E201" s="138"/>
      <c r="F201" s="138"/>
      <c r="G201" s="175"/>
      <c r="H201" s="83"/>
      <c r="I201" s="83"/>
    </row>
    <row r="202" spans="1:9" s="84" customFormat="1" ht="12.95" customHeight="1" x14ac:dyDescent="0.2">
      <c r="A202" s="378"/>
      <c r="B202" s="140" t="str">
        <f>B26</f>
        <v xml:space="preserve"> ESTRUCTURA PARA PANELES</v>
      </c>
      <c r="C202" s="135"/>
      <c r="D202" s="138"/>
      <c r="E202" s="138"/>
      <c r="F202" s="138">
        <f>G35</f>
        <v>0</v>
      </c>
      <c r="G202" s="175">
        <f>D202+F202</f>
        <v>0</v>
      </c>
      <c r="H202" s="83"/>
      <c r="I202" s="83"/>
    </row>
    <row r="203" spans="1:9" s="84" customFormat="1" ht="0.95" customHeight="1" x14ac:dyDescent="0.2">
      <c r="A203" s="378"/>
      <c r="B203" s="140"/>
      <c r="C203" s="135"/>
      <c r="D203" s="138"/>
      <c r="E203" s="138"/>
      <c r="F203" s="138"/>
      <c r="G203" s="175"/>
      <c r="H203" s="83"/>
      <c r="I203" s="83"/>
    </row>
    <row r="204" spans="1:9" s="84" customFormat="1" ht="12.95" customHeight="1" x14ac:dyDescent="0.2">
      <c r="A204" s="378"/>
      <c r="B204" s="140" t="str">
        <f>B36</f>
        <v xml:space="preserve"> SISTEMA SOLAR</v>
      </c>
      <c r="C204" s="135"/>
      <c r="D204" s="138"/>
      <c r="E204" s="138"/>
      <c r="F204" s="138">
        <f>G44</f>
        <v>0</v>
      </c>
      <c r="G204" s="175">
        <f>D204+F204</f>
        <v>0</v>
      </c>
      <c r="H204" s="83"/>
      <c r="I204" s="83"/>
    </row>
    <row r="205" spans="1:9" s="84" customFormat="1" ht="6" customHeight="1" x14ac:dyDescent="0.2">
      <c r="A205" s="379"/>
      <c r="B205" s="142"/>
      <c r="C205" s="135"/>
      <c r="D205" s="138"/>
      <c r="E205" s="138"/>
      <c r="F205" s="138"/>
      <c r="G205" s="175"/>
      <c r="H205" s="143"/>
      <c r="I205" s="143"/>
    </row>
    <row r="206" spans="1:9" s="84" customFormat="1" ht="12.95" customHeight="1" x14ac:dyDescent="0.2">
      <c r="A206" s="378">
        <f>A45</f>
        <v>5</v>
      </c>
      <c r="B206" s="140" t="str">
        <f>B45</f>
        <v>DESCARGA HIDRÁULICA 100 MM (4") DE DIÁMETRO</v>
      </c>
      <c r="C206" s="135"/>
      <c r="D206" s="138">
        <f>G61</f>
        <v>0</v>
      </c>
      <c r="E206" s="138"/>
      <c r="F206" s="138">
        <f>G91</f>
        <v>0</v>
      </c>
      <c r="G206" s="175">
        <f>D206+F206</f>
        <v>0</v>
      </c>
      <c r="H206" s="83"/>
      <c r="I206" s="83"/>
    </row>
    <row r="207" spans="1:9" s="84" customFormat="1" ht="6" customHeight="1" x14ac:dyDescent="0.2">
      <c r="A207" s="378"/>
      <c r="B207" s="140"/>
      <c r="C207" s="135"/>
      <c r="D207" s="138"/>
      <c r="E207" s="138"/>
      <c r="F207" s="138"/>
      <c r="G207" s="175"/>
      <c r="H207" s="83"/>
      <c r="I207" s="83"/>
    </row>
    <row r="208" spans="1:9" s="84" customFormat="1" ht="12.95" customHeight="1" x14ac:dyDescent="0.2">
      <c r="A208" s="378">
        <f>A92</f>
        <v>6</v>
      </c>
      <c r="B208" s="140" t="str">
        <f>B92</f>
        <v>CASETA DE CLORACIÓN</v>
      </c>
      <c r="C208" s="135"/>
      <c r="D208" s="138">
        <f>G110</f>
        <v>0</v>
      </c>
      <c r="E208" s="138"/>
      <c r="F208" s="138">
        <f>G135</f>
        <v>0</v>
      </c>
      <c r="G208" s="175">
        <f>D208+F208</f>
        <v>0</v>
      </c>
      <c r="H208" s="83"/>
      <c r="I208" s="83"/>
    </row>
    <row r="209" spans="1:11" s="84" customFormat="1" ht="6" customHeight="1" x14ac:dyDescent="0.2">
      <c r="A209" s="378"/>
      <c r="B209" s="140"/>
      <c r="C209" s="135"/>
      <c r="D209" s="138"/>
      <c r="E209" s="138"/>
      <c r="F209" s="138"/>
      <c r="G209" s="175"/>
      <c r="H209" s="83"/>
      <c r="I209" s="83"/>
    </row>
    <row r="210" spans="1:11" s="84" customFormat="1" ht="12.95" customHeight="1" x14ac:dyDescent="0.2">
      <c r="A210" s="378">
        <f>A136</f>
        <v>7</v>
      </c>
      <c r="B210" s="140" t="str">
        <f>B136</f>
        <v>CERCO DE PROTECCIÓN</v>
      </c>
      <c r="C210" s="135"/>
      <c r="D210" s="138">
        <f>G143</f>
        <v>0</v>
      </c>
      <c r="E210" s="138"/>
      <c r="F210" s="138">
        <f>G158</f>
        <v>0</v>
      </c>
      <c r="G210" s="175">
        <f>D210+F210</f>
        <v>0</v>
      </c>
      <c r="H210" s="83"/>
      <c r="I210" s="83"/>
    </row>
    <row r="211" spans="1:11" s="84" customFormat="1" ht="6" customHeight="1" x14ac:dyDescent="0.2">
      <c r="A211" s="378"/>
      <c r="B211" s="140"/>
      <c r="C211" s="135"/>
      <c r="D211" s="138"/>
      <c r="E211" s="138"/>
      <c r="F211" s="138"/>
      <c r="G211" s="175"/>
      <c r="H211" s="83"/>
      <c r="I211" s="83"/>
    </row>
    <row r="212" spans="1:11" s="84" customFormat="1" ht="12.95" customHeight="1" x14ac:dyDescent="0.2">
      <c r="A212" s="378">
        <f>A159</f>
        <v>8</v>
      </c>
      <c r="B212" s="140" t="str">
        <f>B159</f>
        <v>INTERCONEXIÓN A LINEA DE CONDUCCIÓN</v>
      </c>
      <c r="D212" s="176">
        <f>G172</f>
        <v>0</v>
      </c>
      <c r="E212" s="176"/>
      <c r="F212" s="176">
        <f>G188</f>
        <v>0</v>
      </c>
      <c r="G212" s="178">
        <f>D212+F212</f>
        <v>0</v>
      </c>
      <c r="H212" s="83"/>
      <c r="I212" s="83"/>
    </row>
    <row r="213" spans="1:11" s="84" customFormat="1" ht="12.95" customHeight="1" x14ac:dyDescent="0.2">
      <c r="A213" s="378"/>
      <c r="B213" s="140"/>
      <c r="D213" s="176"/>
      <c r="E213" s="176"/>
      <c r="F213" s="176"/>
      <c r="G213" s="178"/>
      <c r="H213" s="83"/>
      <c r="I213" s="83"/>
    </row>
    <row r="214" spans="1:11" s="84" customFormat="1" ht="12" customHeight="1" x14ac:dyDescent="0.2">
      <c r="A214" s="378"/>
      <c r="B214" s="140"/>
      <c r="D214" s="380"/>
      <c r="E214" s="380"/>
      <c r="F214" s="380"/>
      <c r="G214" s="178"/>
      <c r="H214" s="83"/>
      <c r="I214" s="83"/>
    </row>
    <row r="215" spans="1:11" s="84" customFormat="1" ht="5.25" customHeight="1" x14ac:dyDescent="0.2">
      <c r="A215" s="378"/>
      <c r="B215" s="140"/>
      <c r="D215" s="380"/>
      <c r="E215" s="380"/>
      <c r="F215" s="380"/>
      <c r="G215" s="178"/>
      <c r="H215" s="83"/>
      <c r="I215" s="83"/>
    </row>
    <row r="216" spans="1:11" s="84" customFormat="1" ht="12" customHeight="1" x14ac:dyDescent="0.2">
      <c r="A216" s="381"/>
      <c r="B216" s="140"/>
      <c r="C216" s="145" t="s">
        <v>0</v>
      </c>
      <c r="D216" s="146"/>
      <c r="E216" s="146"/>
      <c r="F216" s="146"/>
      <c r="G216" s="177">
        <f>SUM(G194:G214)</f>
        <v>0</v>
      </c>
      <c r="H216" s="147"/>
      <c r="I216" s="147"/>
      <c r="J216" s="148"/>
      <c r="K216" s="340"/>
    </row>
    <row r="217" spans="1:11" s="84" customFormat="1" ht="12" customHeight="1" x14ac:dyDescent="0.2">
      <c r="A217" s="381"/>
      <c r="B217" s="134"/>
      <c r="C217" s="145" t="s">
        <v>31</v>
      </c>
      <c r="D217" s="146"/>
      <c r="E217" s="146"/>
      <c r="F217" s="146"/>
      <c r="G217" s="325">
        <f>ROUND(G216*0.16,2)</f>
        <v>0</v>
      </c>
      <c r="H217" s="147"/>
      <c r="I217" s="147"/>
      <c r="J217" s="148"/>
      <c r="K217" s="340"/>
    </row>
    <row r="218" spans="1:11" s="84" customFormat="1" ht="12" customHeight="1" x14ac:dyDescent="0.2">
      <c r="A218" s="381"/>
      <c r="B218" s="134"/>
      <c r="C218" s="145"/>
      <c r="D218" s="146"/>
      <c r="E218" s="146"/>
      <c r="F218" s="146"/>
      <c r="G218" s="174"/>
      <c r="H218" s="147"/>
      <c r="I218" s="147"/>
      <c r="J218" s="148"/>
      <c r="K218" s="340"/>
    </row>
    <row r="219" spans="1:11" s="84" customFormat="1" ht="12" customHeight="1" x14ac:dyDescent="0.2">
      <c r="A219" s="381"/>
      <c r="B219" s="134"/>
      <c r="C219" s="145" t="s">
        <v>13</v>
      </c>
      <c r="D219" s="146"/>
      <c r="E219" s="146"/>
      <c r="F219" s="146"/>
      <c r="G219" s="174">
        <f>G216+G217</f>
        <v>0</v>
      </c>
      <c r="H219" s="147"/>
      <c r="I219" s="147"/>
      <c r="J219" s="148"/>
      <c r="K219" s="340"/>
    </row>
    <row r="220" spans="1:11" s="3" customFormat="1" ht="12" customHeight="1" thickBot="1" x14ac:dyDescent="0.3">
      <c r="A220" s="328"/>
      <c r="B220" s="69"/>
      <c r="C220" s="382"/>
      <c r="D220" s="329"/>
      <c r="E220" s="329"/>
      <c r="F220" s="330"/>
      <c r="G220" s="331"/>
      <c r="H220" s="341"/>
      <c r="I220" s="341"/>
      <c r="J220" s="333"/>
      <c r="K220" s="342"/>
    </row>
    <row r="221" spans="1:11" s="3" customFormat="1" ht="13.5" x14ac:dyDescent="0.25">
      <c r="B221" s="371" t="s">
        <v>26</v>
      </c>
      <c r="H221" s="343"/>
      <c r="I221" s="343"/>
    </row>
    <row r="222" spans="1:11" s="3" customFormat="1" ht="12" customHeight="1" x14ac:dyDescent="0.25">
      <c r="A222" s="64"/>
      <c r="B222" s="4"/>
      <c r="C222" s="61"/>
      <c r="D222" s="327"/>
      <c r="E222" s="327"/>
      <c r="F222" s="332"/>
      <c r="G222" s="68"/>
      <c r="H222" s="341"/>
      <c r="I222" s="341"/>
      <c r="J222" s="333"/>
      <c r="K222" s="342"/>
    </row>
    <row r="223" spans="1:11" s="3" customFormat="1" ht="12" customHeight="1" x14ac:dyDescent="0.25">
      <c r="A223" s="64"/>
      <c r="B223" s="4"/>
      <c r="C223" s="61"/>
      <c r="D223" s="327"/>
      <c r="E223" s="327"/>
      <c r="F223" s="332"/>
      <c r="G223" s="68"/>
      <c r="H223" s="341"/>
      <c r="I223" s="341"/>
      <c r="J223" s="333"/>
      <c r="K223" s="342"/>
    </row>
    <row r="224" spans="1:11" s="3" customFormat="1" ht="12" customHeight="1" x14ac:dyDescent="0.25">
      <c r="A224" s="64"/>
      <c r="B224" s="4"/>
      <c r="C224" s="61"/>
      <c r="D224" s="327"/>
      <c r="E224" s="327"/>
      <c r="F224" s="332"/>
      <c r="G224" s="68"/>
      <c r="H224" s="341"/>
      <c r="I224" s="341"/>
      <c r="J224" s="333"/>
      <c r="K224" s="342"/>
    </row>
    <row r="225" spans="1:11" s="3" customFormat="1" ht="12" customHeight="1" x14ac:dyDescent="0.25">
      <c r="A225" s="64"/>
      <c r="B225" s="4"/>
      <c r="C225" s="61"/>
      <c r="D225" s="327"/>
      <c r="E225" s="327"/>
      <c r="F225" s="332"/>
      <c r="G225" s="68"/>
      <c r="H225" s="341"/>
      <c r="I225" s="341"/>
      <c r="J225" s="333"/>
      <c r="K225" s="342"/>
    </row>
    <row r="226" spans="1:11" s="3" customFormat="1" ht="12" customHeight="1" x14ac:dyDescent="0.25">
      <c r="A226" s="64"/>
      <c r="B226" s="4"/>
      <c r="C226" s="61"/>
      <c r="D226" s="327"/>
      <c r="E226" s="327"/>
      <c r="F226" s="332"/>
      <c r="G226" s="68"/>
      <c r="H226" s="341"/>
      <c r="I226" s="341"/>
      <c r="J226" s="333"/>
      <c r="K226" s="342"/>
    </row>
    <row r="227" spans="1:11" s="3" customFormat="1" ht="12" customHeight="1" x14ac:dyDescent="0.25">
      <c r="A227" s="64"/>
      <c r="B227" s="4"/>
      <c r="C227" s="61"/>
      <c r="D227" s="327"/>
      <c r="E227" s="327"/>
      <c r="F227" s="332"/>
      <c r="G227" s="68"/>
      <c r="H227" s="341"/>
      <c r="I227" s="341"/>
      <c r="J227" s="333"/>
      <c r="K227" s="342"/>
    </row>
    <row r="228" spans="1:11" s="3" customFormat="1" ht="12" customHeight="1" x14ac:dyDescent="0.25">
      <c r="A228" s="64"/>
      <c r="B228" s="4"/>
      <c r="C228" s="61"/>
      <c r="D228" s="327"/>
      <c r="E228" s="327"/>
      <c r="F228" s="332"/>
      <c r="G228" s="68"/>
      <c r="H228" s="341"/>
      <c r="I228" s="341"/>
      <c r="J228" s="333"/>
      <c r="K228" s="342"/>
    </row>
    <row r="229" spans="1:11" s="3" customFormat="1" ht="12" customHeight="1" x14ac:dyDescent="0.25">
      <c r="A229" s="64"/>
      <c r="B229" s="4"/>
      <c r="C229" s="61"/>
      <c r="D229" s="327"/>
      <c r="E229" s="327"/>
      <c r="F229" s="332"/>
      <c r="G229" s="68"/>
      <c r="H229" s="341"/>
      <c r="I229" s="341"/>
      <c r="J229" s="333"/>
      <c r="K229" s="342"/>
    </row>
    <row r="230" spans="1:11" s="3" customFormat="1" ht="12" customHeight="1" x14ac:dyDescent="0.25">
      <c r="A230" s="64"/>
      <c r="B230" s="4"/>
      <c r="C230" s="61"/>
      <c r="D230" s="327"/>
      <c r="E230" s="327"/>
      <c r="F230" s="332"/>
      <c r="G230" s="68"/>
      <c r="H230" s="341"/>
      <c r="I230" s="341"/>
      <c r="J230" s="333"/>
      <c r="K230" s="342"/>
    </row>
    <row r="231" spans="1:11" s="3" customFormat="1" ht="12" customHeight="1" x14ac:dyDescent="0.25">
      <c r="A231" s="64"/>
      <c r="B231" s="4"/>
      <c r="C231" s="61"/>
      <c r="D231" s="327"/>
      <c r="E231" s="327"/>
      <c r="F231" s="332"/>
      <c r="G231" s="68"/>
      <c r="H231" s="341"/>
      <c r="I231" s="341"/>
      <c r="J231" s="333"/>
      <c r="K231" s="342"/>
    </row>
    <row r="232" spans="1:11" s="3" customFormat="1" ht="12" customHeight="1" x14ac:dyDescent="0.25">
      <c r="A232" s="64"/>
      <c r="B232" s="4"/>
      <c r="C232" s="61"/>
      <c r="D232" s="327"/>
      <c r="E232" s="327"/>
      <c r="F232" s="332"/>
      <c r="G232" s="68"/>
      <c r="H232" s="341"/>
      <c r="I232" s="341"/>
      <c r="J232" s="333"/>
      <c r="K232" s="342"/>
    </row>
    <row r="233" spans="1:11" s="3" customFormat="1" ht="12" customHeight="1" thickBot="1" x14ac:dyDescent="0.3">
      <c r="A233" s="328"/>
      <c r="B233" s="69"/>
      <c r="C233" s="344"/>
      <c r="D233" s="329"/>
      <c r="E233" s="329"/>
      <c r="F233" s="330"/>
      <c r="G233" s="331"/>
      <c r="H233" s="341"/>
      <c r="I233" s="341"/>
      <c r="J233" s="333"/>
      <c r="K233" s="342"/>
    </row>
    <row r="364" spans="2:2" x14ac:dyDescent="0.2">
      <c r="B364" s="2"/>
    </row>
  </sheetData>
  <mergeCells count="6">
    <mergeCell ref="A2:G2"/>
    <mergeCell ref="A3:G3"/>
    <mergeCell ref="B4:G4"/>
    <mergeCell ref="B6:G6"/>
    <mergeCell ref="D7:G7"/>
    <mergeCell ref="B190:D190"/>
  </mergeCells>
  <printOptions horizontalCentered="1"/>
  <pageMargins left="0.39370078740157483" right="0.39370078740157483" top="0.59055118110236227" bottom="0.59055118110236227" header="0" footer="0.39370078740157483"/>
  <pageSetup scale="96" orientation="landscape" r:id="rId1"/>
  <headerFooter alignWithMargins="0">
    <oddFooter>&amp;C&amp;"Arial Narrow,Normal"&amp;7"Este programa es público, ajeno a cualquier partido político.  Queda prohibido el uso para fines distintos a los establecidos en el programa"&amp;R&amp;"Arial Narrow,Negrita"&amp;7Página &amp;P de &amp;N</oddFooter>
  </headerFooter>
  <rowBreaks count="1" manualBreakCount="1">
    <brk id="188"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
  <sheetViews>
    <sheetView workbookViewId="0">
      <selection activeCell="S28" sqref="S28"/>
    </sheetView>
  </sheetViews>
  <sheetFormatPr baseColWidth="10" defaultColWidth="12" defaultRowHeight="10.5" x14ac:dyDescent="0.1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syncVertical="1" syncRef="A13" transitionEvaluation="1">
    <pageSetUpPr fitToPage="1"/>
  </sheetPr>
  <dimension ref="A1:H85"/>
  <sheetViews>
    <sheetView showGridLines="0" view="pageBreakPreview" topLeftCell="A13" zoomScaleNormal="100" zoomScaleSheetLayoutView="100" workbookViewId="0">
      <selection activeCell="J48" sqref="J48"/>
    </sheetView>
  </sheetViews>
  <sheetFormatPr baseColWidth="10" defaultColWidth="14.6640625" defaultRowHeight="15.75" x14ac:dyDescent="0.25"/>
  <cols>
    <col min="1" max="1" width="3.83203125" style="7" customWidth="1"/>
    <col min="2" max="2" width="14.6640625" style="7"/>
    <col min="3" max="3" width="11" style="7" customWidth="1"/>
    <col min="4" max="4" width="23.5" style="7" customWidth="1"/>
    <col min="5" max="5" width="17.6640625" style="7" customWidth="1"/>
    <col min="6" max="6" width="14.5" style="7" customWidth="1"/>
    <col min="7" max="7" width="23.83203125" style="7" customWidth="1"/>
    <col min="8" max="8" width="3.83203125" style="7" customWidth="1"/>
    <col min="9" max="16384" width="14.6640625" style="7"/>
  </cols>
  <sheetData>
    <row r="1" spans="1:8" s="5" customFormat="1" x14ac:dyDescent="0.25">
      <c r="A1" s="33"/>
      <c r="B1" s="34"/>
      <c r="C1" s="34"/>
      <c r="D1" s="34"/>
      <c r="E1" s="34"/>
      <c r="F1" s="34"/>
      <c r="G1" s="34"/>
      <c r="H1" s="35"/>
    </row>
    <row r="2" spans="1:8" s="5" customFormat="1" ht="23.25" x14ac:dyDescent="0.35">
      <c r="A2" s="36"/>
      <c r="C2" s="418" t="s">
        <v>1</v>
      </c>
      <c r="D2" s="418"/>
      <c r="E2" s="418"/>
      <c r="F2" s="418"/>
      <c r="G2" s="418"/>
      <c r="H2" s="6"/>
    </row>
    <row r="3" spans="1:8" s="5" customFormat="1" x14ac:dyDescent="0.25">
      <c r="A3" s="36"/>
      <c r="C3" s="417" t="s">
        <v>68</v>
      </c>
      <c r="D3" s="417"/>
      <c r="E3" s="417"/>
      <c r="F3" s="417"/>
      <c r="G3" s="417"/>
      <c r="H3" s="6"/>
    </row>
    <row r="4" spans="1:8" s="5" customFormat="1" x14ac:dyDescent="0.25">
      <c r="A4" s="36"/>
      <c r="H4" s="37"/>
    </row>
    <row r="5" spans="1:8" s="5" customFormat="1" x14ac:dyDescent="0.25">
      <c r="A5" s="36"/>
      <c r="C5" s="416" t="s">
        <v>69</v>
      </c>
      <c r="D5" s="416"/>
      <c r="E5" s="416"/>
      <c r="F5" s="416"/>
      <c r="G5" s="416"/>
      <c r="H5" s="31"/>
    </row>
    <row r="6" spans="1:8" s="5" customFormat="1" x14ac:dyDescent="0.25">
      <c r="A6" s="36"/>
      <c r="C6" s="417" t="s">
        <v>70</v>
      </c>
      <c r="D6" s="417"/>
      <c r="E6" s="417"/>
      <c r="F6" s="417"/>
      <c r="G6" s="417"/>
      <c r="H6" s="37"/>
    </row>
    <row r="7" spans="1:8" s="5" customFormat="1" x14ac:dyDescent="0.25">
      <c r="A7" s="36"/>
      <c r="H7" s="37"/>
    </row>
    <row r="8" spans="1:8" s="5" customFormat="1" x14ac:dyDescent="0.25">
      <c r="A8" s="38"/>
      <c r="B8" s="39" t="s">
        <v>71</v>
      </c>
      <c r="C8" s="8"/>
      <c r="D8" s="8"/>
      <c r="E8" s="8"/>
      <c r="F8" s="8"/>
      <c r="G8" s="8"/>
      <c r="H8" s="40"/>
    </row>
    <row r="9" spans="1:8" s="5" customFormat="1" ht="30" customHeight="1" x14ac:dyDescent="0.25">
      <c r="A9" s="38"/>
      <c r="B9" s="419" t="s">
        <v>72</v>
      </c>
      <c r="C9" s="419"/>
      <c r="D9" s="420" t="e">
        <f>+#REF!</f>
        <v>#REF!</v>
      </c>
      <c r="E9" s="420"/>
      <c r="F9" s="420"/>
      <c r="G9" s="420"/>
      <c r="H9" s="40"/>
    </row>
    <row r="10" spans="1:8" s="5" customFormat="1" x14ac:dyDescent="0.25">
      <c r="A10" s="38"/>
      <c r="B10" s="41" t="s">
        <v>73</v>
      </c>
      <c r="C10" s="8"/>
      <c r="D10" s="9" t="e">
        <f>+#REF!</f>
        <v>#REF!</v>
      </c>
      <c r="E10" s="9"/>
      <c r="F10" s="9"/>
      <c r="G10" s="9"/>
      <c r="H10" s="40"/>
    </row>
    <row r="11" spans="1:8" s="5" customFormat="1" x14ac:dyDescent="0.25">
      <c r="A11" s="38"/>
      <c r="B11" s="41" t="s">
        <v>2</v>
      </c>
      <c r="C11" s="9"/>
      <c r="D11" s="9" t="e">
        <f>+#REF!</f>
        <v>#REF!</v>
      </c>
      <c r="E11" s="9"/>
      <c r="F11" s="41" t="s">
        <v>74</v>
      </c>
      <c r="G11" s="42" t="s">
        <v>9</v>
      </c>
      <c r="H11" s="40"/>
    </row>
    <row r="12" spans="1:8" s="5" customFormat="1" x14ac:dyDescent="0.25">
      <c r="A12" s="38"/>
      <c r="B12" s="41" t="s">
        <v>75</v>
      </c>
      <c r="C12" s="8"/>
      <c r="D12" s="8"/>
      <c r="E12" s="8"/>
      <c r="F12" s="8"/>
      <c r="G12" s="8"/>
      <c r="H12" s="40"/>
    </row>
    <row r="13" spans="1:8" s="5" customFormat="1" x14ac:dyDescent="0.25">
      <c r="A13" s="38"/>
      <c r="B13" s="9"/>
      <c r="C13" s="9"/>
      <c r="D13" s="9" t="s">
        <v>76</v>
      </c>
      <c r="E13" s="9"/>
      <c r="F13" s="9"/>
      <c r="G13" s="9"/>
      <c r="H13" s="40"/>
    </row>
    <row r="14" spans="1:8" s="5" customFormat="1" x14ac:dyDescent="0.25">
      <c r="A14" s="38"/>
      <c r="B14" s="9"/>
      <c r="C14" s="9"/>
      <c r="D14" s="9"/>
      <c r="E14" s="9"/>
      <c r="F14" s="9"/>
      <c r="G14" s="9"/>
      <c r="H14" s="40"/>
    </row>
    <row r="15" spans="1:8" s="5" customFormat="1" ht="11.25" customHeight="1" x14ac:dyDescent="0.25">
      <c r="A15" s="38"/>
      <c r="B15" s="8"/>
      <c r="C15" s="8"/>
      <c r="D15" s="8"/>
      <c r="E15" s="8"/>
      <c r="F15" s="8"/>
      <c r="G15" s="8"/>
      <c r="H15" s="40"/>
    </row>
    <row r="16" spans="1:8" s="5" customFormat="1" x14ac:dyDescent="0.25">
      <c r="A16" s="38"/>
      <c r="B16" s="41" t="s">
        <v>77</v>
      </c>
      <c r="C16" s="8"/>
      <c r="D16" s="8"/>
      <c r="E16" s="8"/>
      <c r="F16" s="8"/>
      <c r="G16" s="8"/>
      <c r="H16" s="40"/>
    </row>
    <row r="17" spans="1:8" s="5" customFormat="1" ht="12.75" customHeight="1" x14ac:dyDescent="0.25">
      <c r="A17" s="38"/>
      <c r="B17" s="9"/>
      <c r="C17" s="9"/>
      <c r="D17" s="9" t="s">
        <v>107</v>
      </c>
      <c r="E17" s="9"/>
      <c r="F17" s="9"/>
      <c r="G17" s="9"/>
      <c r="H17" s="40"/>
    </row>
    <row r="18" spans="1:8" s="5" customFormat="1" x14ac:dyDescent="0.25">
      <c r="A18" s="38"/>
      <c r="B18" s="9"/>
      <c r="C18" s="9"/>
      <c r="D18" s="9"/>
      <c r="E18" s="9"/>
      <c r="F18" s="9"/>
      <c r="G18" s="9"/>
      <c r="H18" s="40"/>
    </row>
    <row r="19" spans="1:8" s="5" customFormat="1" x14ac:dyDescent="0.25">
      <c r="A19" s="38"/>
      <c r="B19" s="8"/>
      <c r="C19" s="8"/>
      <c r="D19" s="8"/>
      <c r="E19" s="8"/>
      <c r="F19" s="8"/>
      <c r="G19" s="8"/>
      <c r="H19" s="40"/>
    </row>
    <row r="20" spans="1:8" s="5" customFormat="1" x14ac:dyDescent="0.25">
      <c r="A20" s="38"/>
      <c r="B20" s="41" t="s">
        <v>78</v>
      </c>
      <c r="C20" s="8"/>
      <c r="D20" s="42"/>
      <c r="E20" s="41" t="s">
        <v>79</v>
      </c>
      <c r="F20" s="8"/>
      <c r="G20" s="42"/>
      <c r="H20" s="40"/>
    </row>
    <row r="21" spans="1:8" s="5" customFormat="1" x14ac:dyDescent="0.25">
      <c r="A21" s="38"/>
      <c r="B21" s="41" t="s">
        <v>80</v>
      </c>
      <c r="C21" s="8"/>
      <c r="D21" s="9"/>
      <c r="E21" s="41" t="s">
        <v>81</v>
      </c>
      <c r="F21" s="8"/>
      <c r="G21" s="42">
        <v>1</v>
      </c>
      <c r="H21" s="40"/>
    </row>
    <row r="22" spans="1:8" s="5" customFormat="1" x14ac:dyDescent="0.25">
      <c r="A22" s="38"/>
      <c r="B22" s="41" t="s">
        <v>82</v>
      </c>
      <c r="C22" s="8"/>
      <c r="D22" s="8"/>
      <c r="E22" s="9"/>
      <c r="F22" s="9" t="s">
        <v>83</v>
      </c>
      <c r="G22" s="9"/>
      <c r="H22" s="40"/>
    </row>
    <row r="23" spans="1:8" s="5" customFormat="1" x14ac:dyDescent="0.25">
      <c r="A23" s="38"/>
      <c r="B23" s="41" t="s">
        <v>84</v>
      </c>
      <c r="C23" s="8"/>
      <c r="D23" s="8"/>
      <c r="E23" s="8"/>
      <c r="F23" s="8"/>
      <c r="G23" s="8"/>
      <c r="H23" s="40"/>
    </row>
    <row r="24" spans="1:8" s="5" customFormat="1" x14ac:dyDescent="0.25">
      <c r="A24" s="38"/>
      <c r="B24" s="41" t="s">
        <v>85</v>
      </c>
      <c r="C24" s="8"/>
      <c r="D24" s="8"/>
      <c r="E24" s="10"/>
      <c r="F24" s="43">
        <f>1</f>
        <v>1</v>
      </c>
      <c r="G24" s="9" t="s">
        <v>86</v>
      </c>
      <c r="H24" s="40"/>
    </row>
    <row r="25" spans="1:8" s="5" customFormat="1" x14ac:dyDescent="0.25">
      <c r="A25" s="38"/>
      <c r="B25" s="41" t="s">
        <v>87</v>
      </c>
      <c r="C25" s="8"/>
      <c r="D25" s="8"/>
      <c r="E25" s="9"/>
      <c r="F25" s="44" t="e">
        <f>+#REF!</f>
        <v>#REF!</v>
      </c>
      <c r="G25" s="9" t="s">
        <v>88</v>
      </c>
      <c r="H25" s="40"/>
    </row>
    <row r="26" spans="1:8" s="5" customFormat="1" x14ac:dyDescent="0.25">
      <c r="A26" s="38"/>
      <c r="B26" s="41" t="s">
        <v>89</v>
      </c>
      <c r="C26" s="8"/>
      <c r="D26" s="8"/>
      <c r="E26" s="45"/>
      <c r="F26" s="9" t="s">
        <v>8</v>
      </c>
      <c r="G26" s="9"/>
      <c r="H26" s="40"/>
    </row>
    <row r="27" spans="1:8" s="5" customFormat="1" x14ac:dyDescent="0.25">
      <c r="A27" s="38"/>
      <c r="B27" s="41" t="s">
        <v>90</v>
      </c>
      <c r="C27" s="8"/>
      <c r="D27" s="8"/>
      <c r="E27" s="8"/>
      <c r="F27" s="8"/>
      <c r="G27" s="8"/>
      <c r="H27" s="40"/>
    </row>
    <row r="28" spans="1:8" s="5" customFormat="1" x14ac:dyDescent="0.25">
      <c r="A28" s="38"/>
      <c r="B28" s="46"/>
      <c r="C28" s="9"/>
      <c r="D28" s="47" t="e">
        <f>532/F25</f>
        <v>#REF!</v>
      </c>
      <c r="E28" s="9" t="s">
        <v>91</v>
      </c>
      <c r="F28" s="9"/>
      <c r="G28" s="9"/>
      <c r="H28" s="40"/>
    </row>
    <row r="29" spans="1:8" s="5" customFormat="1" x14ac:dyDescent="0.25">
      <c r="A29" s="38"/>
      <c r="B29" s="9"/>
      <c r="C29" s="9"/>
      <c r="D29" s="9"/>
      <c r="E29" s="9"/>
      <c r="F29" s="9"/>
      <c r="G29" s="9"/>
      <c r="H29" s="40"/>
    </row>
    <row r="30" spans="1:8" s="5" customFormat="1" x14ac:dyDescent="0.25">
      <c r="A30" s="38"/>
      <c r="B30" s="41" t="s">
        <v>92</v>
      </c>
      <c r="C30" s="8"/>
      <c r="D30" s="8"/>
      <c r="E30" s="45"/>
      <c r="F30" s="9" t="s">
        <v>93</v>
      </c>
      <c r="G30" s="9"/>
      <c r="H30" s="40"/>
    </row>
    <row r="31" spans="1:8" s="5" customFormat="1" x14ac:dyDescent="0.25">
      <c r="A31" s="38"/>
      <c r="B31" s="41" t="s">
        <v>94</v>
      </c>
      <c r="C31" s="8"/>
      <c r="D31" s="25" t="s">
        <v>95</v>
      </c>
      <c r="E31" s="42"/>
      <c r="F31" s="32" t="s">
        <v>96</v>
      </c>
      <c r="G31" s="42" t="s">
        <v>97</v>
      </c>
      <c r="H31" s="40"/>
    </row>
    <row r="32" spans="1:8" s="5" customFormat="1" x14ac:dyDescent="0.25">
      <c r="A32" s="38"/>
      <c r="B32" s="41" t="s">
        <v>98</v>
      </c>
      <c r="C32" s="8"/>
      <c r="D32" s="8"/>
      <c r="E32" s="8"/>
      <c r="F32" s="8"/>
      <c r="G32" s="8"/>
      <c r="H32" s="40"/>
    </row>
    <row r="33" spans="1:8" s="5" customFormat="1" x14ac:dyDescent="0.25">
      <c r="A33" s="38"/>
      <c r="B33" s="41" t="s">
        <v>99</v>
      </c>
      <c r="C33" s="9"/>
      <c r="D33" s="9" t="s">
        <v>96</v>
      </c>
      <c r="E33" s="9"/>
      <c r="F33" s="9"/>
      <c r="G33" s="8"/>
      <c r="H33" s="40"/>
    </row>
    <row r="34" spans="1:8" s="5" customFormat="1" x14ac:dyDescent="0.25">
      <c r="A34" s="38"/>
      <c r="B34" s="41" t="s">
        <v>94</v>
      </c>
      <c r="C34" s="8"/>
      <c r="D34" s="9" t="s">
        <v>96</v>
      </c>
      <c r="E34" s="9"/>
      <c r="F34" s="9"/>
      <c r="G34" s="8"/>
      <c r="H34" s="40"/>
    </row>
    <row r="35" spans="1:8" s="5" customFormat="1" ht="16.5" customHeight="1" x14ac:dyDescent="0.25">
      <c r="A35" s="38"/>
      <c r="B35" s="41" t="s">
        <v>100</v>
      </c>
      <c r="C35" s="8"/>
      <c r="D35" s="9" t="s">
        <v>11</v>
      </c>
      <c r="E35" s="9"/>
      <c r="F35" s="9"/>
      <c r="G35" s="8"/>
      <c r="H35" s="40"/>
    </row>
    <row r="36" spans="1:8" s="5" customFormat="1" x14ac:dyDescent="0.25">
      <c r="A36" s="38"/>
      <c r="B36" s="8"/>
      <c r="C36" s="8"/>
      <c r="D36" s="8"/>
      <c r="E36" s="8"/>
      <c r="F36" s="8"/>
      <c r="G36" s="8"/>
      <c r="H36" s="40"/>
    </row>
    <row r="37" spans="1:8" s="5" customFormat="1" x14ac:dyDescent="0.25">
      <c r="A37" s="38"/>
      <c r="B37" s="39" t="s">
        <v>101</v>
      </c>
      <c r="C37" s="8"/>
      <c r="D37" s="8"/>
      <c r="E37" s="8"/>
      <c r="F37" s="8"/>
      <c r="G37" s="8"/>
      <c r="H37" s="40"/>
    </row>
    <row r="38" spans="1:8" s="5" customFormat="1" x14ac:dyDescent="0.25">
      <c r="A38" s="38"/>
      <c r="B38" s="41" t="s">
        <v>102</v>
      </c>
      <c r="C38" s="8"/>
      <c r="D38" s="8"/>
      <c r="E38" s="8"/>
      <c r="F38" s="8"/>
      <c r="G38" s="8"/>
      <c r="H38" s="40"/>
    </row>
    <row r="39" spans="1:8" s="5" customFormat="1" x14ac:dyDescent="0.25">
      <c r="A39" s="38"/>
      <c r="B39" s="41" t="s">
        <v>103</v>
      </c>
      <c r="C39" s="8"/>
      <c r="D39" s="48" t="e">
        <f>F25</f>
        <v>#REF!</v>
      </c>
      <c r="E39" s="41" t="s">
        <v>104</v>
      </c>
      <c r="F39" s="9"/>
      <c r="G39" s="41" t="s">
        <v>104</v>
      </c>
      <c r="H39" s="40"/>
    </row>
    <row r="40" spans="1:8" s="5" customFormat="1" x14ac:dyDescent="0.25">
      <c r="A40" s="38"/>
      <c r="B40" s="41" t="s">
        <v>86</v>
      </c>
      <c r="C40" s="8"/>
      <c r="D40" s="48" t="e">
        <f>+#REF!</f>
        <v>#REF!</v>
      </c>
      <c r="E40" s="8"/>
      <c r="F40" s="8"/>
      <c r="G40" s="8"/>
      <c r="H40" s="40"/>
    </row>
    <row r="41" spans="1:8" s="5" customFormat="1" x14ac:dyDescent="0.25">
      <c r="A41" s="38"/>
      <c r="B41" s="41" t="s">
        <v>105</v>
      </c>
      <c r="C41" s="8"/>
      <c r="D41" s="8"/>
      <c r="E41" s="10"/>
      <c r="F41" s="10" t="s">
        <v>108</v>
      </c>
      <c r="G41" s="9"/>
      <c r="H41" s="40"/>
    </row>
    <row r="42" spans="1:8" s="5" customFormat="1" x14ac:dyDescent="0.25">
      <c r="A42" s="38"/>
      <c r="B42" s="9"/>
      <c r="C42" s="9" t="s">
        <v>106</v>
      </c>
      <c r="D42" s="9"/>
      <c r="E42" s="9"/>
      <c r="F42" s="9"/>
      <c r="G42" s="9"/>
      <c r="H42" s="40"/>
    </row>
    <row r="43" spans="1:8" s="5" customFormat="1" x14ac:dyDescent="0.25">
      <c r="A43" s="38"/>
      <c r="B43" s="8"/>
      <c r="C43" s="8"/>
      <c r="D43" s="8"/>
      <c r="E43" s="8"/>
      <c r="F43" s="8"/>
      <c r="G43" s="8"/>
      <c r="H43" s="40"/>
    </row>
    <row r="44" spans="1:8" s="5" customFormat="1" ht="16.5" thickBot="1" x14ac:dyDescent="0.3">
      <c r="A44" s="49"/>
      <c r="B44" s="50"/>
      <c r="C44" s="50"/>
      <c r="D44" s="50"/>
      <c r="E44" s="50"/>
      <c r="F44" s="50"/>
      <c r="G44" s="50"/>
      <c r="H44" s="51"/>
    </row>
    <row r="45" spans="1:8" s="5" customFormat="1" x14ac:dyDescent="0.25"/>
    <row r="46" spans="1:8" s="5" customFormat="1" x14ac:dyDescent="0.25"/>
    <row r="47" spans="1:8" s="5" customFormat="1" x14ac:dyDescent="0.25"/>
    <row r="48" spans="1:8" s="5" customFormat="1" x14ac:dyDescent="0.25"/>
    <row r="49" s="5" customFormat="1" x14ac:dyDescent="0.25"/>
    <row r="50" s="5" customFormat="1" x14ac:dyDescent="0.25"/>
    <row r="51" s="5" customFormat="1" x14ac:dyDescent="0.25"/>
    <row r="52" s="5" customFormat="1" x14ac:dyDescent="0.25"/>
    <row r="53" s="5" customFormat="1" x14ac:dyDescent="0.25"/>
    <row r="54" s="5" customFormat="1" x14ac:dyDescent="0.25"/>
    <row r="55" s="5" customFormat="1" x14ac:dyDescent="0.25"/>
    <row r="56" s="5" customFormat="1" x14ac:dyDescent="0.25"/>
    <row r="57" s="5" customFormat="1" x14ac:dyDescent="0.25"/>
    <row r="58" s="5" customFormat="1" x14ac:dyDescent="0.25"/>
    <row r="59" s="5" customFormat="1" x14ac:dyDescent="0.25"/>
    <row r="60" s="5" customFormat="1" x14ac:dyDescent="0.25"/>
    <row r="61" s="5" customFormat="1" x14ac:dyDescent="0.25"/>
    <row r="62" s="5" customFormat="1" x14ac:dyDescent="0.25"/>
    <row r="63" s="5" customFormat="1" x14ac:dyDescent="0.25"/>
    <row r="64" s="5" customFormat="1" x14ac:dyDescent="0.25"/>
    <row r="65" s="5" customFormat="1" x14ac:dyDescent="0.25"/>
    <row r="66" s="5" customFormat="1" x14ac:dyDescent="0.25"/>
    <row r="67" s="5" customFormat="1" x14ac:dyDescent="0.25"/>
    <row r="68" s="5" customFormat="1" x14ac:dyDescent="0.25"/>
    <row r="69" s="5" customFormat="1" x14ac:dyDescent="0.25"/>
    <row r="70" s="5" customFormat="1" x14ac:dyDescent="0.25"/>
    <row r="71" s="5" customFormat="1" x14ac:dyDescent="0.25"/>
    <row r="72" s="5" customFormat="1" x14ac:dyDescent="0.25"/>
    <row r="73" s="5" customFormat="1" x14ac:dyDescent="0.25"/>
    <row r="74" s="5" customFormat="1" x14ac:dyDescent="0.25"/>
    <row r="75" s="5" customFormat="1" x14ac:dyDescent="0.25"/>
    <row r="76" s="5" customFormat="1" x14ac:dyDescent="0.25"/>
    <row r="77" s="5" customFormat="1" x14ac:dyDescent="0.25"/>
    <row r="78" s="5" customFormat="1" x14ac:dyDescent="0.25"/>
    <row r="79" s="5" customFormat="1" x14ac:dyDescent="0.25"/>
    <row r="80" s="5" customFormat="1" x14ac:dyDescent="0.25"/>
    <row r="81" s="5" customFormat="1" x14ac:dyDescent="0.25"/>
    <row r="82" s="5" customFormat="1" x14ac:dyDescent="0.25"/>
    <row r="83" s="5" customFormat="1" x14ac:dyDescent="0.25"/>
    <row r="84" s="5" customFormat="1" x14ac:dyDescent="0.25"/>
    <row r="85" s="5" customFormat="1" x14ac:dyDescent="0.25"/>
  </sheetData>
  <mergeCells count="6">
    <mergeCell ref="C2:G2"/>
    <mergeCell ref="C3:G3"/>
    <mergeCell ref="C5:G5"/>
    <mergeCell ref="C6:G6"/>
    <mergeCell ref="B9:C9"/>
    <mergeCell ref="D9:G9"/>
  </mergeCells>
  <printOptions horizontalCentered="1" verticalCentered="1"/>
  <pageMargins left="0.51181102362204722" right="0.51181102362204722" top="0.70866141732283472" bottom="0.70866141732283472" header="0" footer="0.39370078740157483"/>
  <pageSetup scale="91" orientation="portrait" r:id="rId1"/>
  <headerFooter alignWithMargins="0">
    <oddFooter>&amp;C&amp;"Arial Narrow,Normal""Este programa es público, ajeno a cualquier partido político.  Queda prohibido el uso para fines distintos a los establecidos en el programa"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14</vt:i4>
      </vt:variant>
    </vt:vector>
  </HeadingPairs>
  <TitlesOfParts>
    <vt:vector size="20" baseType="lpstr">
      <vt:lpstr>DESGLOSE</vt:lpstr>
      <vt:lpstr>Catálogo de Conceptos </vt:lpstr>
      <vt:lpstr>DESGLOSE 1</vt:lpstr>
      <vt:lpstr>CATALOGO CONCEPTOS</vt:lpstr>
      <vt:lpstr>Hoja1</vt:lpstr>
      <vt:lpstr>Inf. Tec. Alcantarillado</vt:lpstr>
      <vt:lpstr>'CATALOGO CONCEPTOS'!\a</vt:lpstr>
      <vt:lpstr>'CATALOGO CONCEPTOS'!\A_</vt:lpstr>
      <vt:lpstr>'CATALOGO CONCEPTOS'!\z</vt:lpstr>
      <vt:lpstr>'CATALOGO CONCEPTOS'!Área_de_impresión</vt:lpstr>
      <vt:lpstr>'Catálogo de Conceptos '!Área_de_impresión</vt:lpstr>
      <vt:lpstr>'Inf. Tec. Alcantarillado'!Área_de_impresión</vt:lpstr>
      <vt:lpstr>'CATALOGO CONCEPTOS'!ES</vt:lpstr>
      <vt:lpstr>'CATALOGO CONCEPTOS'!Imprimir_área_IM</vt:lpstr>
      <vt:lpstr>'Catálogo de Conceptos '!Imprimir_área_IM</vt:lpstr>
      <vt:lpstr>'Inf. Tec. Alcantarillado'!Imprimir_área_IM</vt:lpstr>
      <vt:lpstr>'CATALOGO CONCEPTOS'!Imprimir_títulos_IM</vt:lpstr>
      <vt:lpstr>'Catálogo de Conceptos '!Imprimir_títulos_IM</vt:lpstr>
      <vt:lpstr>'CATALOGO CONCEPTOS'!Títulos_a_imprimir</vt:lpstr>
      <vt:lpstr>'Catálogo de Conceptos '!Títulos_a_imprimir</vt:lpstr>
    </vt:vector>
  </TitlesOfParts>
  <Company>Acer OEM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Departamento de Costos y Presupuestos</dc:creator>
  <cp:lastModifiedBy>COSTOS</cp:lastModifiedBy>
  <cp:lastPrinted>2025-09-04T15:37:39Z</cp:lastPrinted>
  <dcterms:created xsi:type="dcterms:W3CDTF">2001-02-22T23:14:28Z</dcterms:created>
  <dcterms:modified xsi:type="dcterms:W3CDTF">2025-09-10T19:42:04Z</dcterms:modified>
</cp:coreProperties>
</file>